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3.jpeg" ContentType="image/jpeg"/>
  <Override PartName="/xl/media/image14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age de garde" sheetId="1" state="visible" r:id="rId2"/>
    <sheet name="DPGF" sheetId="2" state="visible" r:id="rId3"/>
    <sheet name="Paramètres" sheetId="3" state="hidden" r:id="rId4"/>
    <sheet name="Version" sheetId="4" state="hidden" r:id="rId5"/>
    <sheet name="Coordonnées Entreprise" sheetId="5" state="visible" r:id="rId6"/>
    <sheet name="Prestations supplémentaires" sheetId="6" state="visible" r:id="rId7"/>
  </sheets>
  <definedNames>
    <definedName function="false" hidden="false" localSheetId="1" name="_xlnm.Print_Titles" vbProcedure="false">DPGF!$1:$3</definedName>
    <definedName function="false" hidden="false" name="CODELOT" vbProcedure="false">Paramètres!$C$9</definedName>
    <definedName function="false" hidden="false" name="CPVILLEDOSSIER" vbProcedure="false">Paramètres!$C$26:$J$26</definedName>
    <definedName function="false" hidden="false" name="DATEVALEUR" vbProcedure="false">Paramètres!$C$13</definedName>
    <definedName function="false" hidden="false" name="INDICELOT" vbProcedure="false">Paramètres!$C$17</definedName>
    <definedName function="false" hidden="false" name="NUMDOSSIER" vbProcedure="false">Paramètres!$C$7</definedName>
    <definedName function="false" hidden="false" name="OBSERVATIONCONSULTE" vbProcedure="false">'Coordonnées Entreprise'!$C$28:$J$28</definedName>
    <definedName function="false" hidden="false" name="PARCELLEDOSSIER" vbProcedure="false">Paramètres!$C$28:$J$28</definedName>
    <definedName function="false" hidden="false" name="PHASELOT" vbProcedure="false">Paramètres!$C$15</definedName>
    <definedName function="false" hidden="false" name="RUEDOSSIER" vbProcedure="false">Paramètres!$C$24:$J$24</definedName>
    <definedName function="false" hidden="false" name="TAUXTVA1" vbProcedure="false">Paramètres!$C$19</definedName>
    <definedName function="false" hidden="false" name="TAUXTVA2" vbProcedure="false">Paramètres!$C$20</definedName>
    <definedName function="false" hidden="false" name="TAUXTVA3" vbProcedure="false">Paramètres!$C$21</definedName>
    <definedName function="false" hidden="false" name="TAUXTVA4" vbProcedure="false">Paramètres!$C$22</definedName>
    <definedName function="false" hidden="false" name="TIERSADRSSPOS" vbProcedure="false">'Coordonnées Entreprise'!$C$8:$J$8</definedName>
    <definedName function="false" hidden="false" name="TIERSBTPOS" vbProcedure="false">'Coordonnées Entreprise'!$C$16:$J$16</definedName>
    <definedName function="false" hidden="false" name="TIERSCONTACT" vbProcedure="false">'Coordonnées Entreprise'!$C$6:$J$6</definedName>
    <definedName function="false" hidden="false" name="TIERSCP" vbProcedure="false">'Coordonnées Entreprise'!$C$10:$J$10</definedName>
    <definedName function="false" hidden="false" name="TIERSEMAIL" vbProcedure="false">'Coordonnées Entreprise'!$C$24:$J$24</definedName>
    <definedName function="false" hidden="false" name="TIERSFAX" vbProcedure="false">'Coordonnées Entreprise'!$C$20:$J$20</definedName>
    <definedName function="false" hidden="false" name="TIERSLOCALITE" vbProcedure="false">'Coordonnées Entreprise'!$C$14:$J$14</definedName>
    <definedName function="false" hidden="false" name="TIERSNOM" vbProcedure="false">'Coordonnées Entreprise'!$C$4:$J$4</definedName>
    <definedName function="false" hidden="false" name="TIERSTEL" vbProcedure="false">'Coordonnées Entreprise'!$C$18:$J$18</definedName>
    <definedName function="false" hidden="false" name="TIERSTELP" vbProcedure="false">'Coordonnées Entreprise'!$C$22:$J$22</definedName>
    <definedName function="false" hidden="false" name="TIERSVILLE" vbProcedure="false">'Coordonnées Entreprise'!$C$12:$J$12</definedName>
    <definedName function="false" hidden="false" name="TITREDOC" vbProcedure="false">Paramètres!$C$3:$J$3</definedName>
    <definedName function="false" hidden="false" name="TITREDOSSIER" vbProcedure="false">Paramètres!$C$5:$J$5</definedName>
    <definedName function="false" hidden="false" name="TITRELOT" vbProcedure="false">Paramètres!$C$11:$J$11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<sst xmlns="http://schemas.openxmlformats.org/spreadsheetml/2006/main" count="944" uniqueCount="305">
  <si>
    <t xml:space="preserve">MAITRE D'OUVRAGE
Etat - ministère de la transition ecologique et de la cohésion des territoires - Direction Interdépartementale routes Centre Est
L'Adret - 1 rue des Cévennes
73026 Chambéry cedex
Tél : 04 79 70 02 00</t>
  </si>
  <si>
    <t xml:space="preserve">ARCHITECTE : 
    Groupe EOLE
    49 Rue Aimé Bouchayer
    38170 Seyssinet Pariset
    Tél : 04 76 44 67 35
    Mél : info@groupe-eole.com</t>
  </si>
  <si>
    <t xml:space="preserve">BUREAU D'ETUDES : 
    SORAETEC
    2 Rue de la viscose
    38130 Echirolles
    Tél : 04 76 49 09 17
    Mél : soraetec@soraetec.com</t>
  </si>
  <si>
    <t xml:space="preserve">BE FLUIDES : 
    T.E.B
    18 Bois Michal
    38500 ST CASSIEN
    Tél : 04 76 35 36 55
    Mél : jir@teb-betfluides.fr</t>
  </si>
  <si>
    <t xml:space="preserve">ACOUSTICIEN : 
    ECHOLOGOS
    24 Boulevard de la Chantourne
    38700 La Tronche
    Tél : 04 76 89 36 63
    Mél : grenoble@echologos.com</t>
  </si>
  <si>
    <t xml:space="preserve">Dossier</t>
  </si>
  <si>
    <t xml:space="preserve">ECONOMISTE DE LA CONSTRUCTION : 
    A.N.M Ingénierie
    10 rue des marmottes
    38500 VOIRON
    Tél : 07 83 33 29 72
    Mél : n.monteiller@anm-ing.fr</t>
  </si>
  <si>
    <t xml:space="preserve">Date</t>
  </si>
  <si>
    <t xml:space="preserve">Phase</t>
  </si>
  <si>
    <t xml:space="preserve">Indice</t>
  </si>
  <si>
    <t xml:space="preserve">NIV</t>
  </si>
  <si>
    <t xml:space="preserve">CODE</t>
  </si>
  <si>
    <t xml:space="preserve">CODE_CAO</t>
  </si>
  <si>
    <t xml:space="preserve">TITRE1</t>
  </si>
  <si>
    <t xml:space="preserve">M1</t>
  </si>
  <si>
    <t xml:space="preserve">M2</t>
  </si>
  <si>
    <t xml:space="preserve">U</t>
  </si>
  <si>
    <t xml:space="preserve">QTE</t>
  </si>
  <si>
    <t xml:space="preserve">QTEENTR</t>
  </si>
  <si>
    <t xml:space="preserve">CRM</t>
  </si>
  <si>
    <t xml:space="preserve">CRT</t>
  </si>
  <si>
    <t xml:space="preserve">VAROPT</t>
  </si>
  <si>
    <t xml:space="preserve">TVA</t>
  </si>
  <si>
    <t xml:space="preserve">MARQUE</t>
  </si>
  <si>
    <t xml:space="preserve">REF</t>
  </si>
  <si>
    <t xml:space="preserve">COMM</t>
  </si>
  <si>
    <t xml:space="preserve">LOC</t>
  </si>
  <si>
    <t xml:space="preserve">Niveau</t>
  </si>
  <si>
    <t xml:space="preserve">Code</t>
  </si>
  <si>
    <t xml:space="preserve">Code CAO</t>
  </si>
  <si>
    <t xml:space="preserve">Désignation</t>
  </si>
  <si>
    <t xml:space="preserve">Qté</t>
  </si>
  <si>
    <t xml:space="preserve">Qté
Entr.</t>
  </si>
  <si>
    <t xml:space="preserve">P.U. HT</t>
  </si>
  <si>
    <t xml:space="preserve">P.T. HT</t>
  </si>
  <si>
    <t xml:space="preserve"> Variante /
 Option</t>
  </si>
  <si>
    <t xml:space="preserve">Numéro
 Option</t>
  </si>
  <si>
    <t xml:space="preserve">Taux TVA</t>
  </si>
  <si>
    <t xml:space="preserve">Marque</t>
  </si>
  <si>
    <t xml:space="preserve">Référence</t>
  </si>
  <si>
    <t xml:space="preserve">Commentaire</t>
  </si>
  <si>
    <t xml:space="preserve">Localisation</t>
  </si>
  <si>
    <t xml:space="preserve">À noter que seul le montant final du lot est contractuel. Les quantités sont indicatives.</t>
  </si>
  <si>
    <t xml:space="preserve">Lot n°4 : CHARPENTE BOIS / COUVERTURE METALLIQUE / ETANCHEITE / ZINGUERIE / BARDAGE BOIS</t>
  </si>
  <si>
    <t xml:space="preserve">3.&amp;</t>
  </si>
  <si>
    <t xml:space="preserve">DESCRIPTION DES OUVRAGES DEMOLITION</t>
  </si>
  <si>
    <t xml:space="preserve">8.1</t>
  </si>
  <si>
    <t xml:space="preserve">Dépose complète de charpente couverture zinguerie - surface courante</t>
  </si>
  <si>
    <t xml:space="preserve">m2</t>
  </si>
  <si>
    <t xml:space="preserve">9.T</t>
  </si>
  <si>
    <t xml:space="preserve">9.L</t>
  </si>
  <si>
    <t xml:space="preserve">9.&amp;</t>
  </si>
  <si>
    <t xml:space="preserve">8.2</t>
  </si>
  <si>
    <t xml:space="preserve">Dépose complète des sous faces de auvent</t>
  </si>
  <si>
    <t xml:space="preserve">ens</t>
  </si>
  <si>
    <t xml:space="preserve">8.3</t>
  </si>
  <si>
    <t xml:space="preserve">Dépose des bandeaux et sous faces dépassées de toiture - zone toiture non amiantée</t>
  </si>
  <si>
    <t xml:space="preserve">ml</t>
  </si>
  <si>
    <t xml:space="preserve">8.4</t>
  </si>
  <si>
    <t xml:space="preserve">Dépose des dépassées de toiture comprenant bandeau et sous face - zone dépassée de toiture amiantée</t>
  </si>
  <si>
    <t xml:space="preserve">8.5</t>
  </si>
  <si>
    <t xml:space="preserve">Dépose des ouvrages bois support de bardage - zone bardage amianté</t>
  </si>
  <si>
    <t xml:space="preserve">8.6</t>
  </si>
  <si>
    <t xml:space="preserve">Dépose et évacuation de charpente défectueuse</t>
  </si>
  <si>
    <t xml:space="preserve">F</t>
  </si>
  <si>
    <t xml:space="preserve">8.7</t>
  </si>
  <si>
    <t xml:space="preserve">Dépose de la zinguerie</t>
  </si>
  <si>
    <t xml:space="preserve">8.8</t>
  </si>
  <si>
    <t xml:space="preserve">Dépose de fenêtre de toit</t>
  </si>
  <si>
    <t xml:space="preserve">u</t>
  </si>
  <si>
    <t xml:space="preserve">8.9</t>
  </si>
  <si>
    <t xml:space="preserve">Dépose complexe d'étanchéité sur support acier compris protection lourde</t>
  </si>
  <si>
    <t xml:space="preserve">8.10</t>
  </si>
  <si>
    <t xml:space="preserve">Protection par bâchage </t>
  </si>
  <si>
    <t xml:space="preserve">Total H.T. :</t>
  </si>
  <si>
    <t xml:space="preserve">Total T.V.A. (20%) :</t>
  </si>
  <si>
    <t xml:space="preserve">Total T.T.C. :</t>
  </si>
  <si>
    <t xml:space="preserve">DESCRIPTION DES OUVRAGES CHARPENTE BOIS</t>
  </si>
  <si>
    <t xml:space="preserve">9.1</t>
  </si>
  <si>
    <t xml:space="preserve">Travaux préparatoires</t>
  </si>
  <si>
    <t xml:space="preserve">9.1.1</t>
  </si>
  <si>
    <t xml:space="preserve">Etude d’exécution et carnet de détails </t>
  </si>
  <si>
    <t xml:space="preserve">Ft</t>
  </si>
  <si>
    <t xml:space="preserve">9.1.2</t>
  </si>
  <si>
    <t xml:space="preserve">Travaux préparatoires de protection et de manutentions (Echafaudage, bennes, grue, garde-corps, filets)</t>
  </si>
  <si>
    <t xml:space="preserve">Ens</t>
  </si>
  <si>
    <t xml:space="preserve">4.&amp;</t>
  </si>
  <si>
    <t xml:space="preserve">9.2</t>
  </si>
  <si>
    <t xml:space="preserve">Charpente en bois massif C24 </t>
  </si>
  <si>
    <t xml:space="preserve">9.2.1</t>
  </si>
  <si>
    <t xml:space="preserve">Prolongement de la charpente en bois massif C24 - section 60x80mm</t>
  </si>
  <si>
    <t xml:space="preserve">9.2.2</t>
  </si>
  <si>
    <t xml:space="preserve">Prolongement de la charpente en bois massif C24 - section 50x150mm</t>
  </si>
  <si>
    <t xml:space="preserve">9.2.3</t>
  </si>
  <si>
    <t xml:space="preserve">Prolongement de la charpente en bois massif C24 - section 60x180mm</t>
  </si>
  <si>
    <t xml:space="preserve">9.2.4</t>
  </si>
  <si>
    <t xml:space="preserve">Panne de renfort support de panneau solaire en bois massif C24 - section 100x200mm</t>
  </si>
  <si>
    <t xml:space="preserve">9.2.5</t>
  </si>
  <si>
    <t xml:space="preserve">Dépose, reprise et complément de charpente pour raccordement des auvents et des différents ouvrages suite au prolongement des dépassés de toiture</t>
  </si>
  <si>
    <t xml:space="preserve">9.2.6</t>
  </si>
  <si>
    <t xml:space="preserve">Complément charpente pour chéneau encastré</t>
  </si>
  <si>
    <t xml:space="preserve">9.2.7</t>
  </si>
  <si>
    <t xml:space="preserve">Complément charpente pour toiture étanchée</t>
  </si>
  <si>
    <t xml:space="preserve">9.2.8</t>
  </si>
  <si>
    <t xml:space="preserve">Litelage</t>
  </si>
  <si>
    <t xml:space="preserve">9.2.9</t>
  </si>
  <si>
    <t xml:space="preserve">Chevêtre pour sortie de toiture - Dimensions 0.20 x 0.20 m</t>
  </si>
  <si>
    <t xml:space="preserve">9.2.10</t>
  </si>
  <si>
    <t xml:space="preserve">Chevêtre pour sortie de toiture - Dimensions 0.40 x 0.40 m</t>
  </si>
  <si>
    <t xml:space="preserve">9.2.11</t>
  </si>
  <si>
    <t xml:space="preserve">Chevêtre pour sortie de toiture - Dimensions 0.50 x 0.50 m</t>
  </si>
  <si>
    <t xml:space="preserve">9.2.12</t>
  </si>
  <si>
    <t xml:space="preserve">Abergement pour sortie de toiture - Dimensions 0.20 x 0.20 m</t>
  </si>
  <si>
    <t xml:space="preserve">9.2.13</t>
  </si>
  <si>
    <t xml:space="preserve">Abergement pour sortie de toiture - Dimensions 0.40 x 0.40 m</t>
  </si>
  <si>
    <t xml:space="preserve">9.2.14</t>
  </si>
  <si>
    <t xml:space="preserve">Abergement pour sortie de toiture - Dimensions 0.50 x 0.50 m</t>
  </si>
  <si>
    <t xml:space="preserve">9.3</t>
  </si>
  <si>
    <t xml:space="preserve">Bandeau et sous face en bois </t>
  </si>
  <si>
    <t xml:space="preserve">9.3.1</t>
  </si>
  <si>
    <t xml:space="preserve">Bandeau de rive latérale et d'égout en bois à peindre </t>
  </si>
  <si>
    <t xml:space="preserve">9.3.2</t>
  </si>
  <si>
    <t xml:space="preserve">Prolongement et adaptation bandeau existant</t>
  </si>
  <si>
    <t xml:space="preserve">9.3.3</t>
  </si>
  <si>
    <t xml:space="preserve">Habillage des dépassées de toiture en bois à peindre </t>
  </si>
  <si>
    <t xml:space="preserve">9.3.4</t>
  </si>
  <si>
    <t xml:space="preserve">Habillage des sous faces de auvent en bois à peindre</t>
  </si>
  <si>
    <t xml:space="preserve">9.4</t>
  </si>
  <si>
    <t xml:space="preserve">Ouvrages divers </t>
  </si>
  <si>
    <t xml:space="preserve">9.4.1</t>
  </si>
  <si>
    <t xml:space="preserve">Circulation en combles par platelage </t>
  </si>
  <si>
    <t xml:space="preserve">DESCRIPTION DES OUVRAGES COUVERTURE METALLIQUE / ZINGUERIE</t>
  </si>
  <si>
    <t xml:space="preserve">10.1</t>
  </si>
  <si>
    <t xml:space="preserve">Couverture bac acier </t>
  </si>
  <si>
    <t xml:space="preserve">10.1.1</t>
  </si>
  <si>
    <t xml:space="preserve">Couverture en bac acier prélaqué - compris régulateur de condensation en sous-face</t>
  </si>
  <si>
    <t xml:space="preserve">10.1.2</t>
  </si>
  <si>
    <t xml:space="preserve">Ecran pare vapeur</t>
  </si>
  <si>
    <t xml:space="preserve">10.1.3</t>
  </si>
  <si>
    <t xml:space="preserve">Tôle faîtière ventilée en acier galvanise prélaqué</t>
  </si>
  <si>
    <t xml:space="preserve">10.1.4</t>
  </si>
  <si>
    <t xml:space="preserve">Tôle d'arêtier ventilé en acier galvanise prélaqué</t>
  </si>
  <si>
    <t xml:space="preserve">10.2</t>
  </si>
  <si>
    <t xml:space="preserve">Sortie de toiture</t>
  </si>
  <si>
    <t xml:space="preserve">10.2.1</t>
  </si>
  <si>
    <t xml:space="preserve">Crosse de sortie de câble</t>
  </si>
  <si>
    <t xml:space="preserve">10.2.2</t>
  </si>
  <si>
    <t xml:space="preserve">Sorties de ventilation par plaque à douille + chapeau chinois y compris abergement</t>
  </si>
  <si>
    <t xml:space="preserve">10.3</t>
  </si>
  <si>
    <t xml:space="preserve">Bandeau et sous face en tôle laquée</t>
  </si>
  <si>
    <t xml:space="preserve">10.3.1</t>
  </si>
  <si>
    <t xml:space="preserve">Habillage des bandeaux de rives et d'égout en tôle laquée </t>
  </si>
  <si>
    <t xml:space="preserve">10.3.2</t>
  </si>
  <si>
    <t xml:space="preserve">Habillage des dépassées de toiture en tôle laquée </t>
  </si>
  <si>
    <t xml:space="preserve">9.M.Z</t>
  </si>
  <si>
    <t xml:space="preserve">10.4</t>
  </si>
  <si>
    <t xml:space="preserve">Zinguerie </t>
  </si>
  <si>
    <t xml:space="preserve">10.4.1</t>
  </si>
  <si>
    <t xml:space="preserve">Chéneau encastré acier galvanisé et traitement anti condensation</t>
  </si>
  <si>
    <t xml:space="preserve">10.4.2</t>
  </si>
  <si>
    <t xml:space="preserve">Gouttière en zinc</t>
  </si>
  <si>
    <t xml:space="preserve">10.4.3</t>
  </si>
  <si>
    <t xml:space="preserve">Noue en zinc </t>
  </si>
  <si>
    <t xml:space="preserve">10.4.4</t>
  </si>
  <si>
    <t xml:space="preserve">Solin en zinc </t>
  </si>
  <si>
    <t xml:space="preserve">10.4.5</t>
  </si>
  <si>
    <t xml:space="preserve">Naissance EP en zinc </t>
  </si>
  <si>
    <t xml:space="preserve">10.4.6</t>
  </si>
  <si>
    <t xml:space="preserve">Descentes EP provisoire en PVC </t>
  </si>
  <si>
    <t xml:space="preserve">10.4.7</t>
  </si>
  <si>
    <t xml:space="preserve">Descentes EP définitive en zinc</t>
  </si>
  <si>
    <t xml:space="preserve">10.4.8</t>
  </si>
  <si>
    <t xml:space="preserve">Dauphin fonte - hauteur : 1.00m - finition à peindre</t>
  </si>
  <si>
    <t xml:space="preserve">10.5</t>
  </si>
  <si>
    <t xml:space="preserve">10.5.1</t>
  </si>
  <si>
    <t xml:space="preserve">Crochet de sécurité pour bac acier</t>
  </si>
  <si>
    <t xml:space="preserve">10.5.2</t>
  </si>
  <si>
    <t xml:space="preserve">Ligne de vie</t>
  </si>
  <si>
    <t xml:space="preserve">DESCRIPTION DES OUVRAGES ETANCHEITE / ZINGUERIE</t>
  </si>
  <si>
    <t xml:space="preserve">11.1</t>
  </si>
  <si>
    <t xml:space="preserve">Toiture terrasse inaccessible - Autoprotégée </t>
  </si>
  <si>
    <t xml:space="preserve">11.1.1</t>
  </si>
  <si>
    <t xml:space="preserve">Etanchéité non-circulable autoprotégée sur bac acier avec isolant en polyuréthane - épaisseur : 200 mm - R = 9.00 m2.k/w</t>
  </si>
  <si>
    <t xml:space="preserve">11.2</t>
  </si>
  <si>
    <t xml:space="preserve">Relevé d'étanchéité </t>
  </si>
  <si>
    <t xml:space="preserve">11.2.1</t>
  </si>
  <si>
    <t xml:space="preserve">Rehausse d'acrotère par costières métalliques</t>
  </si>
  <si>
    <t xml:space="preserve">11.2.2</t>
  </si>
  <si>
    <t xml:space="preserve">Relevé d'étanchéité autoprotégé isolé - ép. 5 cm</t>
  </si>
  <si>
    <t xml:space="preserve">11.3</t>
  </si>
  <si>
    <t xml:space="preserve">11.3.1</t>
  </si>
  <si>
    <t xml:space="preserve">Entrée d'eau pluviale horizontale </t>
  </si>
  <si>
    <t xml:space="preserve">11.3.2</t>
  </si>
  <si>
    <t xml:space="preserve">Boite à eau en aluminium thermolaquée </t>
  </si>
  <si>
    <t xml:space="preserve">11.3.3</t>
  </si>
  <si>
    <t xml:space="preserve">Trop plein  </t>
  </si>
  <si>
    <t xml:space="preserve">11.3.4</t>
  </si>
  <si>
    <t xml:space="preserve">Descente EP en zinc </t>
  </si>
  <si>
    <t xml:space="preserve">11.3.5</t>
  </si>
  <si>
    <t xml:space="preserve">Dauphin fonte - hauteur : 1.00m - finition à peindre </t>
  </si>
  <si>
    <t xml:space="preserve">11.3.6</t>
  </si>
  <si>
    <t xml:space="preserve">Solin en acier galvanisé </t>
  </si>
  <si>
    <t xml:space="preserve">11.4</t>
  </si>
  <si>
    <t xml:space="preserve">Couvertine </t>
  </si>
  <si>
    <t xml:space="preserve">11.4.1</t>
  </si>
  <si>
    <t xml:space="preserve">Couvertine en aluminium thermolaqué isolée sur acrotère</t>
  </si>
  <si>
    <t xml:space="preserve">DESCRIPTION DES OUVRAGES BARDAGE BOIS</t>
  </si>
  <si>
    <t xml:space="preserve">12.1</t>
  </si>
  <si>
    <t xml:space="preserve">Échafaudage</t>
  </si>
  <si>
    <t xml:space="preserve">12.2</t>
  </si>
  <si>
    <t xml:space="preserve">Bardage bois en tasseau de mélèze sur isolation en laine de bois épaisseur 200mm – R = 5.10 m2.K/W - surface courante</t>
  </si>
  <si>
    <t xml:space="preserve">12.3</t>
  </si>
  <si>
    <t xml:space="preserve">Habillage bois des tableaux des menuiseries extérieures</t>
  </si>
  <si>
    <t xml:space="preserve">RECAPITULATIF
Lot n°4 : CHARPENTE BOIS / COUVERTURE METALLIQUE / ETANCHEITE / ZINGUERIE / BARDAGE BOIS</t>
  </si>
  <si>
    <t xml:space="preserve">RECAPITULATIF DES CHAPITRES</t>
  </si>
  <si>
    <t xml:space="preserve">8 - DESCRIPTION DES OUVRAGES DEMOLITION</t>
  </si>
  <si>
    <t xml:space="preserve">9 - DESCRIPTION DES OUVRAGES CHARPENTE BOIS</t>
  </si>
  <si>
    <t xml:space="preserve">- 9.1 - Travaux préparatoires</t>
  </si>
  <si>
    <t xml:space="preserve">- 9.2 - Charpente en bois massif C24</t>
  </si>
  <si>
    <t xml:space="preserve">- 9.3 - Bandeau et sous face en bois</t>
  </si>
  <si>
    <t xml:space="preserve">- 9.4 - Ouvrages divers</t>
  </si>
  <si>
    <t xml:space="preserve">10 - DESCRIPTION DES OUVRAGES COUVERTURE METALLIQUE / ZINGUERIE</t>
  </si>
  <si>
    <t xml:space="preserve">- 10.1 - Couverture bac acier</t>
  </si>
  <si>
    <t xml:space="preserve">- 10.2 - Sortie de toiture</t>
  </si>
  <si>
    <t xml:space="preserve">- 10.3 - Bandeau et sous face en tôle laquée</t>
  </si>
  <si>
    <t xml:space="preserve">- 10.4 - Zinguerie</t>
  </si>
  <si>
    <t xml:space="preserve">- 10.5 - Ouvrages divers</t>
  </si>
  <si>
    <t xml:space="preserve">11 - DESCRIPTION DES OUVRAGES ETANCHEITE / ZINGUERIE</t>
  </si>
  <si>
    <t xml:space="preserve">- 11.1 - Toiture terrasse inaccessible - Autoprotégée</t>
  </si>
  <si>
    <t xml:space="preserve">- 11.2 - Relevé d'étanchéité</t>
  </si>
  <si>
    <t xml:space="preserve">- 11.3 - Zinguerie</t>
  </si>
  <si>
    <t xml:space="preserve">- 11.4 - Couvertine</t>
  </si>
  <si>
    <t xml:space="preserve">12 - DESCRIPTION DES OUVRAGES BARDAGE BOIS</t>
  </si>
  <si>
    <t xml:space="preserve">Total du lot Lot n°4 : CHARPENTE BOIS / COUVERTURE METALLIQUE / ETANCHEITE / ZINGUERIE / BARDAGE BOIS</t>
  </si>
  <si>
    <t xml:space="preserve">Soit en toutes lettres TTC : </t>
  </si>
  <si>
    <t xml:space="preserve">Paramètres document</t>
  </si>
  <si>
    <t xml:space="preserve">1.</t>
  </si>
  <si>
    <t xml:space="preserve">Titre du document :</t>
  </si>
  <si>
    <t xml:space="preserve">DPGF</t>
  </si>
  <si>
    <t xml:space="preserve">2.</t>
  </si>
  <si>
    <t xml:space="preserve">Titre du dossier :</t>
  </si>
  <si>
    <t xml:space="preserve">Réhabilitation du centre d'entretien et d'intervention de Comboire à Echirolles</t>
  </si>
  <si>
    <t xml:space="preserve">3.</t>
  </si>
  <si>
    <t xml:space="preserve">Code du dossier</t>
  </si>
  <si>
    <t xml:space="preserve">23-40</t>
  </si>
  <si>
    <t xml:space="preserve">4.</t>
  </si>
  <si>
    <t xml:space="preserve">Code du lot / des lots :</t>
  </si>
  <si>
    <t xml:space="preserve">5.</t>
  </si>
  <si>
    <t xml:space="preserve">Titre du lot / des lots :</t>
  </si>
  <si>
    <t xml:space="preserve">6.</t>
  </si>
  <si>
    <t xml:space="preserve">Date de valeur du lot / des lots :</t>
  </si>
  <si>
    <t xml:space="preserve">05/05/2025</t>
  </si>
  <si>
    <t xml:space="preserve">7.</t>
  </si>
  <si>
    <t xml:space="preserve">Phase :</t>
  </si>
  <si>
    <t xml:space="preserve">PRO</t>
  </si>
  <si>
    <t xml:space="preserve">8.</t>
  </si>
  <si>
    <t xml:space="preserve">Indice :</t>
  </si>
  <si>
    <t xml:space="preserve">Plan archi 14/01/25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</si>
  <si>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</si>
  <si>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</si>
  <si>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</si>
  <si>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</si>
  <si>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 xml:space="preserve">10.</t>
  </si>
  <si>
    <t xml:space="preserve">Rue du dossier</t>
  </si>
  <si>
    <t xml:space="preserve">rue de Comboire</t>
  </si>
  <si>
    <t xml:space="preserve">11.</t>
  </si>
  <si>
    <t xml:space="preserve">Code postal et ville du dossier</t>
  </si>
  <si>
    <t xml:space="preserve">38130 Echirolles</t>
  </si>
  <si>
    <t xml:space="preserve">12.</t>
  </si>
  <si>
    <t xml:space="preserve">Parcelle du dossier</t>
  </si>
  <si>
    <t xml:space="preserve">VERSION</t>
  </si>
  <si>
    <t xml:space="preserve">4.00</t>
  </si>
  <si>
    <t xml:space="preserve">TYPEDOC</t>
  </si>
  <si>
    <t xml:space="preserve">SHOWADJU</t>
  </si>
  <si>
    <t xml:space="preserve">RECAPSIMPLE</t>
  </si>
  <si>
    <t xml:space="preserve">SHOWMONTANTS</t>
  </si>
  <si>
    <t xml:space="preserve">SHOWQUANTITES</t>
  </si>
  <si>
    <t xml:space="preserve">MONTANTSSURTETE</t>
  </si>
  <si>
    <t xml:space="preserve">MARGE</t>
  </si>
  <si>
    <t xml:space="preserve">RECAPLOCNIV9</t>
  </si>
  <si>
    <t xml:space="preserve">LIST_VALIDATION_CHECKBOX</t>
  </si>
  <si>
    <t xml:space="preserve">X</t>
  </si>
  <si>
    <t xml:space="preserve">LOCALISE</t>
  </si>
  <si>
    <t xml:space="preserve">SRC</t>
  </si>
  <si>
    <t xml:space="preserve">DVS_APP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</si>
  <si>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</si>
  <si>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</si>
  <si>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</si>
  <si>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</si>
  <si>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</si>
  <si>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 xml:space="preserve">Ville</t>
  </si>
  <si>
    <t xml:space="preserve">Localité</t>
  </si>
  <si>
    <t xml:space="preserve">Boîte postale</t>
  </si>
  <si>
    <t xml:space="preserve">Téléphone</t>
  </si>
  <si>
    <t xml:space="preserve">9.</t>
  </si>
  <si>
    <t xml:space="preserve">Fax</t>
  </si>
  <si>
    <t xml:space="preserve">Tél. Portable</t>
  </si>
  <si>
    <t xml:space="preserve">E-mail</t>
  </si>
  <si>
    <t xml:space="preserve">Observation : </t>
  </si>
  <si>
    <t xml:space="preserve">Prestations supplémentaires</t>
  </si>
  <si>
    <t xml:space="preserve">Titre de la prestation</t>
  </si>
  <si>
    <t xml:space="preserve">Unité</t>
  </si>
  <si>
    <t xml:space="preserve">Quantité</t>
  </si>
  <si>
    <t xml:space="preserve">Prix unitaire</t>
  </si>
  <si>
    <t xml:space="preserve">Prix total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</si>
</sst>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General"/>
    <numFmt numFmtId="166" formatCode="#,##0.00"/>
    <numFmt numFmtId="167" formatCode="0.00\ %"/>
    <numFmt numFmtId="168" formatCode="#,##0"/>
    <numFmt numFmtId="169" formatCode="#,##0.00\ [$€];[RED]\-#,##0.00\ [$€]"/>
    <numFmt numFmtId="170" formatCode="00000"/>
    <numFmt numFmtId="171" formatCode="0#\ ##\ ##\ ##\ ##"/>
    <numFmt numFmtId="172" formatCode="#,##0.000"/>
  </numFmts>
  <fonts count="2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u val="single"/>
      <sz val="18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6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8"/>
      <color rgb="FF000000"/>
      <name val="Calibri"/>
      <family val="2"/>
      <charset val="1"/>
    </font>
    <font>
      <b val="true"/>
      <u val="single"/>
      <sz val="12"/>
      <color rgb="FF000000"/>
      <name val="Arial"/>
      <family val="2"/>
      <charset val="1"/>
    </font>
    <font>
      <b val="true"/>
      <u val="singl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CCFFCC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3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3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6" fontId="4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6" fontId="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8" fontId="13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3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4" fontId="13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4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4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9" fontId="19" fillId="0" borderId="0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14" fillId="0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1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9" fillId="0" borderId="2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9" fillId="0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9" fillId="0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9" fillId="0" borderId="2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0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1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1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9" fillId="0" borderId="12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72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D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3.jpeg"/><Relationship Id="rId2" Type="http://schemas.openxmlformats.org/officeDocument/2006/relationships/image" Target="../media/image1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309600</xdr:colOff>
      <xdr:row>2</xdr:row>
      <xdr:rowOff>47520</xdr:rowOff>
    </xdr:from>
    <xdr:to>
      <xdr:col>6</xdr:col>
      <xdr:colOff>530640</xdr:colOff>
      <xdr:row>8</xdr:row>
      <xdr:rowOff>65160</xdr:rowOff>
    </xdr:to>
    <xdr:pic>
      <xdr:nvPicPr>
        <xdr:cNvPr id="0" name="Picture 1" descr="{38f40957-9ed9-4f67-a69e-8d632064dc3b}"/>
        <xdr:cNvPicPr/>
      </xdr:nvPicPr>
      <xdr:blipFill>
        <a:blip r:embed="rId1"/>
        <a:stretch/>
      </xdr:blipFill>
      <xdr:spPr>
        <a:xfrm>
          <a:off x="4426200" y="276120"/>
          <a:ext cx="1130400" cy="703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19080</xdr:colOff>
      <xdr:row>27</xdr:row>
      <xdr:rowOff>0</xdr:rowOff>
    </xdr:from>
    <xdr:to>
      <xdr:col>7</xdr:col>
      <xdr:colOff>950760</xdr:colOff>
      <xdr:row>44</xdr:row>
      <xdr:rowOff>112320</xdr:rowOff>
    </xdr:to>
    <xdr:pic>
      <xdr:nvPicPr>
        <xdr:cNvPr id="1" name="Picture 2" descr="{187dc730-8aaa-4b8a-ac80-7fd421428583}"/>
        <xdr:cNvPicPr/>
      </xdr:nvPicPr>
      <xdr:blipFill>
        <a:blip r:embed="rId2"/>
        <a:stretch/>
      </xdr:blipFill>
      <xdr:spPr>
        <a:xfrm>
          <a:off x="3117960" y="3086280"/>
          <a:ext cx="3736440" cy="20552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I8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B4:K4 A1"/>
    </sheetView>
  </sheetViews>
  <sheetFormatPr defaultColWidth="8.95703125" defaultRowHeight="9" zeroHeight="false" outlineLevelRow="0" outlineLevelCol="0"/>
  <cols>
    <col collapsed="false" customWidth="true" hidden="false" outlineLevel="0" max="1" min="1" style="0" width="0.11"/>
    <col collapsed="false" customWidth="true" hidden="false" outlineLevel="0" max="2" min="2" style="0" width="10.12"/>
    <col collapsed="false" customWidth="true" hidden="false" outlineLevel="0" max="3" min="3" style="0" width="31.35"/>
    <col collapsed="false" customWidth="true" hidden="false" outlineLevel="0" max="4" min="4" style="0" width="2.33"/>
    <col collapsed="false" customWidth="true" hidden="false" outlineLevel="0" max="5" min="5" style="0" width="14.43"/>
    <col collapsed="false" customWidth="true" hidden="false" outlineLevel="0" max="6" min="6" style="0" width="12.89"/>
    <col collapsed="false" customWidth="true" hidden="false" outlineLevel="0" max="7" min="7" style="0" width="12.44"/>
    <col collapsed="false" customWidth="true" hidden="false" outlineLevel="0" max="8" min="8" style="0" width="14.55"/>
    <col collapsed="false" customWidth="true" hidden="false" outlineLevel="0" max="9" min="9" style="0" width="2.12"/>
    <col collapsed="false" customWidth="true" hidden="false" outlineLevel="0" max="69" min="10" style="0" width="10.65"/>
  </cols>
  <sheetData>
    <row r="1" customFormat="false" ht="9" hidden="false" customHeight="true" outlineLevel="0" collapsed="false">
      <c r="B1" s="1"/>
      <c r="C1" s="2"/>
      <c r="D1" s="3"/>
      <c r="E1" s="3"/>
      <c r="F1" s="3"/>
      <c r="G1" s="3"/>
      <c r="H1" s="3"/>
      <c r="I1" s="4"/>
    </row>
    <row r="2" customFormat="false" ht="9" hidden="false" customHeight="true" outlineLevel="0" collapsed="false">
      <c r="B2" s="5"/>
      <c r="C2" s="6"/>
      <c r="D2" s="7"/>
      <c r="E2" s="8"/>
      <c r="F2" s="8"/>
      <c r="G2" s="8"/>
      <c r="H2" s="8"/>
      <c r="I2" s="9"/>
    </row>
    <row r="3" customFormat="false" ht="9" hidden="false" customHeight="true" outlineLevel="0" collapsed="false">
      <c r="B3" s="5"/>
      <c r="C3" s="6"/>
      <c r="D3" s="7"/>
      <c r="E3" s="8"/>
      <c r="F3" s="8"/>
      <c r="G3" s="8"/>
      <c r="H3" s="8"/>
      <c r="I3" s="9"/>
    </row>
    <row r="4" customFormat="false" ht="9" hidden="false" customHeight="true" outlineLevel="0" collapsed="false">
      <c r="B4" s="5"/>
      <c r="C4" s="6"/>
      <c r="D4" s="7"/>
      <c r="E4" s="8"/>
      <c r="F4" s="8"/>
      <c r="G4" s="8"/>
      <c r="H4" s="8"/>
      <c r="I4" s="9"/>
    </row>
    <row r="5" customFormat="false" ht="9" hidden="false" customHeight="true" outlineLevel="0" collapsed="false">
      <c r="B5" s="5"/>
      <c r="C5" s="6"/>
      <c r="D5" s="7"/>
      <c r="E5" s="8"/>
      <c r="F5" s="8"/>
      <c r="G5" s="8"/>
      <c r="H5" s="8"/>
      <c r="I5" s="9"/>
    </row>
    <row r="6" customFormat="false" ht="9" hidden="false" customHeight="true" outlineLevel="0" collapsed="false">
      <c r="B6" s="5"/>
      <c r="C6" s="6"/>
      <c r="D6" s="7"/>
      <c r="E6" s="8"/>
      <c r="F6" s="8"/>
      <c r="G6" s="8"/>
      <c r="H6" s="8"/>
      <c r="I6" s="9"/>
    </row>
    <row r="7" customFormat="false" ht="9" hidden="false" customHeight="true" outlineLevel="0" collapsed="false">
      <c r="B7" s="5"/>
      <c r="C7" s="6"/>
      <c r="D7" s="7"/>
      <c r="E7" s="8"/>
      <c r="F7" s="8"/>
      <c r="G7" s="8"/>
      <c r="H7" s="8"/>
      <c r="I7" s="9"/>
    </row>
    <row r="8" customFormat="false" ht="9" hidden="false" customHeight="true" outlineLevel="0" collapsed="false">
      <c r="B8" s="5"/>
      <c r="C8" s="6"/>
      <c r="D8" s="7"/>
      <c r="E8" s="8"/>
      <c r="F8" s="8"/>
      <c r="G8" s="8"/>
      <c r="H8" s="8"/>
      <c r="I8" s="9"/>
    </row>
    <row r="9" customFormat="false" ht="9" hidden="false" customHeight="true" outlineLevel="0" collapsed="false">
      <c r="B9" s="5"/>
      <c r="C9" s="6"/>
      <c r="D9" s="7"/>
      <c r="E9" s="8"/>
      <c r="F9" s="8"/>
      <c r="G9" s="8"/>
      <c r="H9" s="8"/>
      <c r="I9" s="9"/>
    </row>
    <row r="10" customFormat="false" ht="9" hidden="false" customHeight="true" outlineLevel="0" collapsed="false">
      <c r="B10" s="5"/>
      <c r="C10" s="6"/>
      <c r="D10" s="7"/>
      <c r="E10" s="8"/>
      <c r="F10" s="8"/>
      <c r="G10" s="8"/>
      <c r="H10" s="8"/>
      <c r="I10" s="9"/>
    </row>
    <row r="11" customFormat="false" ht="9" hidden="false" customHeight="true" outlineLevel="0" collapsed="false">
      <c r="B11" s="5"/>
      <c r="C11" s="6"/>
      <c r="D11" s="7"/>
      <c r="E11" s="10" t="str">
        <f aca="false">IF(Paramètres!C5&lt;&gt;"",Paramètres!C5,"")</f>
        <v>Réhabilitation du centre d'entretien et d'intervention de Comboire à Echirolles</v>
      </c>
      <c r="F11" s="10"/>
      <c r="G11" s="10"/>
      <c r="H11" s="10"/>
      <c r="I11" s="9"/>
    </row>
    <row r="12" customFormat="false" ht="9" hidden="false" customHeight="true" outlineLevel="0" collapsed="false">
      <c r="B12" s="5"/>
      <c r="C12" s="6"/>
      <c r="D12" s="7"/>
      <c r="E12" s="10"/>
      <c r="F12" s="10"/>
      <c r="G12" s="10"/>
      <c r="H12" s="10"/>
      <c r="I12" s="9"/>
    </row>
    <row r="13" customFormat="false" ht="9" hidden="false" customHeight="true" outlineLevel="0" collapsed="false">
      <c r="B13" s="5"/>
      <c r="C13" s="6"/>
      <c r="D13" s="7"/>
      <c r="E13" s="10"/>
      <c r="F13" s="10"/>
      <c r="G13" s="10"/>
      <c r="H13" s="10"/>
      <c r="I13" s="9"/>
    </row>
    <row r="14" customFormat="false" ht="9" hidden="false" customHeight="true" outlineLevel="0" collapsed="false">
      <c r="B14" s="5"/>
      <c r="C14" s="6"/>
      <c r="D14" s="7"/>
      <c r="E14" s="10"/>
      <c r="F14" s="10"/>
      <c r="G14" s="10"/>
      <c r="H14" s="10"/>
      <c r="I14" s="9"/>
    </row>
    <row r="15" customFormat="false" ht="9" hidden="false" customHeight="true" outlineLevel="0" collapsed="false">
      <c r="B15" s="5"/>
      <c r="C15" s="6"/>
      <c r="D15" s="7"/>
      <c r="E15" s="10"/>
      <c r="F15" s="10"/>
      <c r="G15" s="10"/>
      <c r="H15" s="10"/>
      <c r="I15" s="9"/>
    </row>
    <row r="16" customFormat="false" ht="9" hidden="false" customHeight="true" outlineLevel="0" collapsed="false">
      <c r="B16" s="5"/>
      <c r="C16" s="6"/>
      <c r="D16" s="7"/>
      <c r="E16" s="10"/>
      <c r="F16" s="10"/>
      <c r="G16" s="10"/>
      <c r="H16" s="10"/>
      <c r="I16" s="9"/>
    </row>
    <row r="17" customFormat="false" ht="9" hidden="false" customHeight="true" outlineLevel="0" collapsed="false">
      <c r="B17" s="5"/>
      <c r="C17" s="6"/>
      <c r="D17" s="7"/>
      <c r="E17" s="10"/>
      <c r="F17" s="10"/>
      <c r="G17" s="10"/>
      <c r="H17" s="10"/>
      <c r="I17" s="9"/>
    </row>
    <row r="18" customFormat="false" ht="9" hidden="false" customHeight="true" outlineLevel="0" collapsed="false">
      <c r="B18" s="5"/>
      <c r="C18" s="6"/>
      <c r="D18" s="7"/>
      <c r="E18" s="10"/>
      <c r="F18" s="10"/>
      <c r="G18" s="10"/>
      <c r="H18" s="10"/>
      <c r="I18" s="9"/>
    </row>
    <row r="19" customFormat="false" ht="9" hidden="false" customHeight="true" outlineLevel="0" collapsed="false">
      <c r="B19" s="5"/>
      <c r="C19" s="6"/>
      <c r="D19" s="7"/>
      <c r="E19" s="10"/>
      <c r="F19" s="10"/>
      <c r="G19" s="10"/>
      <c r="H19" s="10"/>
      <c r="I19" s="9"/>
    </row>
    <row r="20" customFormat="false" ht="9" hidden="false" customHeight="true" outlineLevel="0" collapsed="false">
      <c r="B20" s="5"/>
      <c r="C20" s="6"/>
      <c r="D20" s="7"/>
      <c r="E20" s="10" t="str">
        <f aca="false">IF(Paramètres!C24&lt;&gt;"",Paramètres!C24,"") &amp; CHAR(10) &amp; IF(Paramètres!C26&lt;&gt;"",Paramètres!C26,"") &amp; CHAR(10) &amp; IF(Paramètres!C28&lt;&gt;"",Paramètres!C28,"")</f>
        <v>rue de Comboire
38130 Echirolles</v>
      </c>
      <c r="F20" s="10"/>
      <c r="G20" s="10"/>
      <c r="H20" s="10"/>
      <c r="I20" s="9"/>
    </row>
    <row r="21" customFormat="false" ht="9" hidden="false" customHeight="true" outlineLevel="0" collapsed="false">
      <c r="B21" s="5"/>
      <c r="C21" s="6"/>
      <c r="D21" s="7"/>
      <c r="E21" s="10"/>
      <c r="F21" s="10"/>
      <c r="G21" s="10"/>
      <c r="H21" s="10"/>
      <c r="I21" s="9"/>
    </row>
    <row r="22" customFormat="false" ht="9" hidden="false" customHeight="true" outlineLevel="0" collapsed="false">
      <c r="B22" s="5"/>
      <c r="C22" s="6"/>
      <c r="D22" s="7"/>
      <c r="E22" s="10"/>
      <c r="F22" s="10"/>
      <c r="G22" s="10"/>
      <c r="H22" s="10"/>
      <c r="I22" s="9"/>
    </row>
    <row r="23" customFormat="false" ht="9" hidden="false" customHeight="true" outlineLevel="0" collapsed="false">
      <c r="B23" s="5"/>
      <c r="C23" s="6"/>
      <c r="D23" s="7"/>
      <c r="E23" s="10"/>
      <c r="F23" s="10"/>
      <c r="G23" s="10"/>
      <c r="H23" s="10"/>
      <c r="I23" s="9"/>
    </row>
    <row r="24" customFormat="false" ht="9" hidden="false" customHeight="true" outlineLevel="0" collapsed="false">
      <c r="B24" s="5"/>
      <c r="C24" s="6"/>
      <c r="D24" s="7"/>
      <c r="E24" s="10"/>
      <c r="F24" s="10"/>
      <c r="G24" s="10"/>
      <c r="H24" s="10"/>
      <c r="I24" s="9"/>
    </row>
    <row r="25" customFormat="false" ht="9" hidden="false" customHeight="true" outlineLevel="0" collapsed="false">
      <c r="B25" s="5"/>
      <c r="C25" s="6"/>
      <c r="D25" s="7"/>
      <c r="E25" s="10"/>
      <c r="F25" s="10"/>
      <c r="G25" s="10"/>
      <c r="H25" s="10"/>
      <c r="I25" s="9"/>
    </row>
    <row r="26" customFormat="false" ht="9" hidden="false" customHeight="true" outlineLevel="0" collapsed="false">
      <c r="B26" s="5"/>
      <c r="C26" s="6"/>
      <c r="D26" s="7"/>
      <c r="E26" s="10"/>
      <c r="F26" s="10"/>
      <c r="G26" s="10"/>
      <c r="H26" s="10"/>
      <c r="I26" s="9"/>
    </row>
    <row r="27" customFormat="false" ht="9" hidden="false" customHeight="true" outlineLevel="0" collapsed="false">
      <c r="B27" s="5"/>
      <c r="C27" s="6"/>
      <c r="D27" s="7"/>
      <c r="E27" s="10"/>
      <c r="F27" s="10"/>
      <c r="G27" s="10"/>
      <c r="H27" s="10"/>
      <c r="I27" s="9"/>
    </row>
    <row r="28" customFormat="false" ht="9" hidden="false" customHeight="true" outlineLevel="0" collapsed="false">
      <c r="B28" s="5"/>
      <c r="C28" s="6"/>
      <c r="D28" s="7"/>
      <c r="E28" s="8"/>
      <c r="F28" s="8"/>
      <c r="G28" s="8"/>
      <c r="H28" s="8"/>
      <c r="I28" s="9"/>
    </row>
    <row r="29" customFormat="false" ht="9" hidden="false" customHeight="true" outlineLevel="0" collapsed="false">
      <c r="B29" s="5"/>
      <c r="C29" s="6"/>
      <c r="D29" s="7"/>
      <c r="E29" s="8"/>
      <c r="F29" s="8"/>
      <c r="G29" s="8"/>
      <c r="H29" s="8"/>
      <c r="I29" s="9"/>
    </row>
    <row r="30" customFormat="false" ht="9" hidden="false" customHeight="true" outlineLevel="0" collapsed="false">
      <c r="B30" s="5"/>
      <c r="C30" s="6"/>
      <c r="D30" s="7"/>
      <c r="E30" s="8"/>
      <c r="F30" s="8"/>
      <c r="G30" s="8"/>
      <c r="H30" s="8"/>
      <c r="I30" s="9"/>
    </row>
    <row r="31" customFormat="false" ht="9" hidden="false" customHeight="true" outlineLevel="0" collapsed="false">
      <c r="B31" s="5"/>
      <c r="C31" s="6"/>
      <c r="D31" s="7"/>
      <c r="E31" s="8"/>
      <c r="F31" s="8"/>
      <c r="G31" s="8"/>
      <c r="H31" s="8"/>
      <c r="I31" s="9"/>
    </row>
    <row r="32" customFormat="false" ht="9" hidden="false" customHeight="true" outlineLevel="0" collapsed="false">
      <c r="B32" s="5"/>
      <c r="C32" s="6"/>
      <c r="D32" s="7"/>
      <c r="E32" s="8"/>
      <c r="F32" s="8"/>
      <c r="G32" s="8"/>
      <c r="H32" s="8"/>
      <c r="I32" s="9"/>
    </row>
    <row r="33" customFormat="false" ht="9" hidden="false" customHeight="true" outlineLevel="0" collapsed="false">
      <c r="B33" s="5"/>
      <c r="C33" s="6"/>
      <c r="D33" s="7"/>
      <c r="E33" s="8"/>
      <c r="F33" s="8"/>
      <c r="G33" s="8"/>
      <c r="H33" s="8"/>
      <c r="I33" s="9"/>
    </row>
    <row r="34" customFormat="false" ht="9" hidden="false" customHeight="true" outlineLevel="0" collapsed="false">
      <c r="B34" s="5"/>
      <c r="C34" s="6"/>
      <c r="D34" s="7"/>
      <c r="E34" s="8"/>
      <c r="F34" s="8"/>
      <c r="G34" s="8"/>
      <c r="H34" s="8"/>
      <c r="I34" s="9"/>
    </row>
    <row r="35" customFormat="false" ht="9" hidden="false" customHeight="true" outlineLevel="0" collapsed="false">
      <c r="B35" s="5"/>
      <c r="C35" s="6"/>
      <c r="D35" s="7"/>
      <c r="E35" s="8"/>
      <c r="F35" s="8"/>
      <c r="G35" s="8"/>
      <c r="H35" s="8"/>
      <c r="I35" s="9"/>
    </row>
    <row r="36" customFormat="false" ht="9" hidden="false" customHeight="true" outlineLevel="0" collapsed="false">
      <c r="B36" s="5"/>
      <c r="C36" s="6"/>
      <c r="D36" s="7"/>
      <c r="E36" s="8"/>
      <c r="F36" s="8"/>
      <c r="G36" s="8"/>
      <c r="H36" s="8"/>
      <c r="I36" s="9"/>
    </row>
    <row r="37" customFormat="false" ht="9" hidden="false" customHeight="true" outlineLevel="0" collapsed="false">
      <c r="B37" s="5"/>
      <c r="C37" s="6"/>
      <c r="D37" s="7"/>
      <c r="E37" s="8"/>
      <c r="F37" s="8"/>
      <c r="G37" s="8"/>
      <c r="H37" s="8"/>
      <c r="I37" s="9"/>
    </row>
    <row r="38" customFormat="false" ht="9" hidden="false" customHeight="true" outlineLevel="0" collapsed="false">
      <c r="B38" s="5"/>
      <c r="C38" s="6"/>
      <c r="D38" s="7"/>
      <c r="E38" s="8"/>
      <c r="F38" s="8"/>
      <c r="G38" s="8"/>
      <c r="H38" s="8"/>
      <c r="I38" s="9"/>
    </row>
    <row r="39" customFormat="false" ht="9" hidden="false" customHeight="true" outlineLevel="0" collapsed="false">
      <c r="B39" s="5"/>
      <c r="C39" s="6"/>
      <c r="D39" s="7"/>
      <c r="E39" s="8"/>
      <c r="F39" s="8"/>
      <c r="G39" s="8"/>
      <c r="H39" s="8"/>
      <c r="I39" s="9"/>
    </row>
    <row r="40" customFormat="false" ht="9" hidden="false" customHeight="true" outlineLevel="0" collapsed="false">
      <c r="B40" s="5"/>
      <c r="C40" s="6"/>
      <c r="D40" s="7"/>
      <c r="E40" s="8"/>
      <c r="F40" s="8"/>
      <c r="G40" s="8"/>
      <c r="H40" s="8"/>
      <c r="I40" s="9"/>
    </row>
    <row r="41" customFormat="false" ht="9" hidden="false" customHeight="true" outlineLevel="0" collapsed="false">
      <c r="B41" s="5"/>
      <c r="C41" s="6"/>
      <c r="D41" s="7"/>
      <c r="E41" s="8"/>
      <c r="F41" s="8"/>
      <c r="G41" s="8"/>
      <c r="H41" s="8"/>
      <c r="I41" s="9"/>
    </row>
    <row r="42" customFormat="false" ht="9" hidden="false" customHeight="true" outlineLevel="0" collapsed="false">
      <c r="B42" s="5"/>
      <c r="C42" s="6"/>
      <c r="D42" s="7"/>
      <c r="E42" s="8"/>
      <c r="F42" s="8"/>
      <c r="G42" s="8"/>
      <c r="H42" s="8"/>
      <c r="I42" s="9"/>
    </row>
    <row r="43" customFormat="false" ht="9" hidden="false" customHeight="true" outlineLevel="0" collapsed="false">
      <c r="B43" s="5"/>
      <c r="C43" s="6"/>
      <c r="D43" s="7"/>
      <c r="E43" s="8"/>
      <c r="F43" s="8"/>
      <c r="G43" s="8"/>
      <c r="H43" s="8"/>
      <c r="I43" s="9"/>
    </row>
    <row r="44" customFormat="false" ht="9" hidden="false" customHeight="true" outlineLevel="0" collapsed="false">
      <c r="B44" s="5"/>
      <c r="C44" s="6"/>
      <c r="D44" s="7"/>
      <c r="E44" s="8"/>
      <c r="F44" s="8"/>
      <c r="G44" s="8"/>
      <c r="H44" s="8"/>
      <c r="I44" s="9"/>
    </row>
    <row r="45" customFormat="false" ht="9" hidden="false" customHeight="true" outlineLevel="0" collapsed="false">
      <c r="B45" s="5"/>
      <c r="C45" s="6"/>
      <c r="D45" s="7"/>
      <c r="E45" s="8"/>
      <c r="F45" s="8"/>
      <c r="G45" s="8"/>
      <c r="H45" s="8"/>
      <c r="I45" s="9"/>
    </row>
    <row r="46" customFormat="false" ht="9" hidden="false" customHeight="true" outlineLevel="0" collapsed="false">
      <c r="B46" s="5"/>
      <c r="C46" s="6"/>
      <c r="D46" s="7"/>
      <c r="E46" s="7"/>
      <c r="F46" s="7"/>
      <c r="G46" s="7"/>
      <c r="H46" s="7"/>
      <c r="I46" s="9"/>
    </row>
    <row r="47" customFormat="false" ht="9" hidden="false" customHeight="true" outlineLevel="0" collapsed="false">
      <c r="B47" s="5"/>
      <c r="C47" s="6"/>
      <c r="D47" s="7"/>
      <c r="E47" s="11" t="s">
        <v>0</v>
      </c>
      <c r="F47" s="11"/>
      <c r="G47" s="11"/>
      <c r="H47" s="11"/>
      <c r="I47" s="9"/>
    </row>
    <row r="48" customFormat="false" ht="9" hidden="false" customHeight="true" outlineLevel="0" collapsed="false">
      <c r="B48" s="5"/>
      <c r="C48" s="6"/>
      <c r="D48" s="7"/>
      <c r="E48" s="11"/>
      <c r="F48" s="11"/>
      <c r="G48" s="11"/>
      <c r="H48" s="11"/>
      <c r="I48" s="9"/>
    </row>
    <row r="49" customFormat="false" ht="9" hidden="false" customHeight="true" outlineLevel="0" collapsed="false">
      <c r="B49" s="5"/>
      <c r="C49" s="6"/>
      <c r="D49" s="7"/>
      <c r="E49" s="11"/>
      <c r="F49" s="11"/>
      <c r="G49" s="11"/>
      <c r="H49" s="11"/>
      <c r="I49" s="9"/>
    </row>
    <row r="50" customFormat="false" ht="9" hidden="false" customHeight="true" outlineLevel="0" collapsed="false">
      <c r="B50" s="5"/>
      <c r="C50" s="6"/>
      <c r="D50" s="7"/>
      <c r="E50" s="11"/>
      <c r="F50" s="11"/>
      <c r="G50" s="11"/>
      <c r="H50" s="11"/>
      <c r="I50" s="9"/>
    </row>
    <row r="51" customFormat="false" ht="9" hidden="false" customHeight="true" outlineLevel="0" collapsed="false">
      <c r="B51" s="5"/>
      <c r="C51" s="6"/>
      <c r="D51" s="7"/>
      <c r="E51" s="11"/>
      <c r="F51" s="11"/>
      <c r="G51" s="11"/>
      <c r="H51" s="11"/>
      <c r="I51" s="9"/>
    </row>
    <row r="52" customFormat="false" ht="9" hidden="false" customHeight="true" outlineLevel="0" collapsed="false">
      <c r="B52" s="12" t="s">
        <v>1</v>
      </c>
      <c r="C52" s="12"/>
      <c r="D52" s="7"/>
      <c r="E52" s="11"/>
      <c r="F52" s="11"/>
      <c r="G52" s="11"/>
      <c r="H52" s="11"/>
      <c r="I52" s="9"/>
    </row>
    <row r="53" customFormat="false" ht="9" hidden="false" customHeight="true" outlineLevel="0" collapsed="false">
      <c r="B53" s="12"/>
      <c r="C53" s="12"/>
      <c r="D53" s="7"/>
      <c r="E53" s="11"/>
      <c r="F53" s="11"/>
      <c r="G53" s="11"/>
      <c r="H53" s="11"/>
      <c r="I53" s="9"/>
    </row>
    <row r="54" customFormat="false" ht="9" hidden="false" customHeight="true" outlineLevel="0" collapsed="false">
      <c r="B54" s="12"/>
      <c r="C54" s="12"/>
      <c r="D54" s="7"/>
      <c r="E54" s="11"/>
      <c r="F54" s="11"/>
      <c r="G54" s="11"/>
      <c r="H54" s="11"/>
      <c r="I54" s="9"/>
    </row>
    <row r="55" customFormat="false" ht="9" hidden="false" customHeight="true" outlineLevel="0" collapsed="false">
      <c r="B55" s="12"/>
      <c r="C55" s="12"/>
      <c r="D55" s="7"/>
      <c r="E55" s="11"/>
      <c r="F55" s="11"/>
      <c r="G55" s="11"/>
      <c r="H55" s="11"/>
      <c r="I55" s="9"/>
    </row>
    <row r="56" customFormat="false" ht="9" hidden="false" customHeight="true" outlineLevel="0" collapsed="false">
      <c r="B56" s="12"/>
      <c r="C56" s="12"/>
      <c r="D56" s="7"/>
      <c r="E56" s="11"/>
      <c r="F56" s="11"/>
      <c r="G56" s="11"/>
      <c r="H56" s="11"/>
      <c r="I56" s="9"/>
    </row>
    <row r="57" customFormat="false" ht="9" hidden="false" customHeight="true" outlineLevel="0" collapsed="false">
      <c r="B57" s="12"/>
      <c r="C57" s="12"/>
      <c r="D57" s="7"/>
      <c r="E57" s="11"/>
      <c r="F57" s="11"/>
      <c r="G57" s="11"/>
      <c r="H57" s="11"/>
      <c r="I57" s="9"/>
    </row>
    <row r="58" customFormat="false" ht="9" hidden="false" customHeight="true" outlineLevel="0" collapsed="false">
      <c r="B58" s="12"/>
      <c r="C58" s="12"/>
      <c r="D58" s="7"/>
      <c r="E58" s="11"/>
      <c r="F58" s="11"/>
      <c r="G58" s="11"/>
      <c r="H58" s="11"/>
      <c r="I58" s="9"/>
    </row>
    <row r="59" customFormat="false" ht="9" hidden="false" customHeight="true" outlineLevel="0" collapsed="false">
      <c r="B59" s="12" t="s">
        <v>2</v>
      </c>
      <c r="C59" s="12"/>
      <c r="D59" s="7"/>
      <c r="E59" s="11"/>
      <c r="F59" s="11"/>
      <c r="G59" s="11"/>
      <c r="H59" s="11"/>
      <c r="I59" s="9"/>
    </row>
    <row r="60" customFormat="false" ht="9" hidden="false" customHeight="true" outlineLevel="0" collapsed="false">
      <c r="B60" s="12"/>
      <c r="C60" s="12"/>
      <c r="D60" s="7"/>
      <c r="E60" s="11"/>
      <c r="F60" s="11"/>
      <c r="G60" s="11"/>
      <c r="H60" s="11"/>
      <c r="I60" s="9"/>
    </row>
    <row r="61" customFormat="false" ht="9" hidden="false" customHeight="true" outlineLevel="0" collapsed="false">
      <c r="B61" s="12"/>
      <c r="C61" s="12"/>
      <c r="D61" s="7"/>
      <c r="E61" s="7"/>
      <c r="F61" s="7"/>
      <c r="G61" s="7"/>
      <c r="H61" s="7"/>
      <c r="I61" s="9"/>
    </row>
    <row r="62" customFormat="false" ht="9" hidden="false" customHeight="true" outlineLevel="0" collapsed="false">
      <c r="B62" s="12"/>
      <c r="C62" s="12"/>
      <c r="D62" s="7"/>
      <c r="E62" s="13" t="str">
        <f aca="false">IF(Paramètres!C9&lt;&gt;"",Paramètres!C9,"")</f>
        <v/>
      </c>
      <c r="F62" s="13"/>
      <c r="G62" s="13"/>
      <c r="H62" s="13"/>
      <c r="I62" s="9"/>
    </row>
    <row r="63" customFormat="false" ht="9" hidden="false" customHeight="true" outlineLevel="0" collapsed="false">
      <c r="B63" s="12"/>
      <c r="C63" s="12"/>
      <c r="D63" s="7"/>
      <c r="E63" s="13"/>
      <c r="F63" s="13"/>
      <c r="G63" s="13"/>
      <c r="H63" s="13"/>
      <c r="I63" s="9"/>
    </row>
    <row r="64" customFormat="false" ht="9" hidden="false" customHeight="true" outlineLevel="0" collapsed="false">
      <c r="B64" s="12"/>
      <c r="C64" s="12"/>
      <c r="D64" s="7"/>
      <c r="E64" s="13"/>
      <c r="F64" s="13"/>
      <c r="G64" s="13"/>
      <c r="H64" s="13"/>
      <c r="I64" s="9"/>
    </row>
    <row r="65" customFormat="false" ht="9" hidden="false" customHeight="true" outlineLevel="0" collapsed="false">
      <c r="B65" s="12"/>
      <c r="C65" s="12"/>
      <c r="D65" s="7"/>
      <c r="E65" s="13"/>
      <c r="F65" s="13"/>
      <c r="G65" s="13"/>
      <c r="H65" s="13"/>
      <c r="I65" s="9"/>
    </row>
    <row r="66" customFormat="false" ht="9" hidden="false" customHeight="true" outlineLevel="0" collapsed="false">
      <c r="B66" s="12" t="s">
        <v>3</v>
      </c>
      <c r="C66" s="12"/>
      <c r="D66" s="7"/>
      <c r="E66" s="14" t="str">
        <f aca="false">IF(Paramètres!C11&lt;&gt;"",Paramètres!C11,"")</f>
        <v>Lot n°4 : CHARPENTE BOIS / COUVERTURE METALLIQUE / ETANCHEITE / ZINGUERIE / BARDAGE BOIS</v>
      </c>
      <c r="F66" s="14"/>
      <c r="G66" s="14"/>
      <c r="H66" s="14"/>
      <c r="I66" s="9"/>
    </row>
    <row r="67" customFormat="false" ht="9" hidden="false" customHeight="true" outlineLevel="0" collapsed="false">
      <c r="B67" s="12"/>
      <c r="C67" s="12"/>
      <c r="D67" s="7"/>
      <c r="E67" s="14"/>
      <c r="F67" s="14"/>
      <c r="G67" s="14"/>
      <c r="H67" s="14"/>
      <c r="I67" s="9"/>
    </row>
    <row r="68" customFormat="false" ht="9" hidden="false" customHeight="true" outlineLevel="0" collapsed="false">
      <c r="B68" s="12"/>
      <c r="C68" s="12"/>
      <c r="D68" s="7"/>
      <c r="E68" s="14"/>
      <c r="F68" s="14"/>
      <c r="G68" s="14"/>
      <c r="H68" s="14"/>
      <c r="I68" s="9"/>
    </row>
    <row r="69" customFormat="false" ht="9" hidden="false" customHeight="true" outlineLevel="0" collapsed="false">
      <c r="B69" s="12"/>
      <c r="C69" s="12"/>
      <c r="D69" s="7"/>
      <c r="E69" s="14"/>
      <c r="F69" s="14"/>
      <c r="G69" s="14"/>
      <c r="H69" s="14"/>
      <c r="I69" s="9"/>
    </row>
    <row r="70" customFormat="false" ht="9" hidden="false" customHeight="true" outlineLevel="0" collapsed="false">
      <c r="B70" s="12"/>
      <c r="C70" s="12"/>
      <c r="D70" s="7"/>
      <c r="E70" s="14"/>
      <c r="F70" s="14"/>
      <c r="G70" s="14"/>
      <c r="H70" s="14"/>
      <c r="I70" s="9"/>
    </row>
    <row r="71" customFormat="false" ht="9" hidden="false" customHeight="true" outlineLevel="0" collapsed="false">
      <c r="B71" s="12"/>
      <c r="C71" s="12"/>
      <c r="D71" s="7"/>
      <c r="E71" s="15" t="str">
        <f aca="false">IF(Paramètres!C3&lt;&gt;"",Paramètres!C3,"")</f>
        <v>DPGF</v>
      </c>
      <c r="F71" s="15"/>
      <c r="G71" s="15"/>
      <c r="H71" s="15"/>
      <c r="I71" s="9"/>
    </row>
    <row r="72" customFormat="false" ht="9" hidden="false" customHeight="true" outlineLevel="0" collapsed="false">
      <c r="B72" s="12"/>
      <c r="C72" s="12"/>
      <c r="D72" s="7"/>
      <c r="E72" s="15"/>
      <c r="F72" s="15"/>
      <c r="G72" s="15"/>
      <c r="H72" s="15"/>
      <c r="I72" s="9"/>
    </row>
    <row r="73" customFormat="false" ht="9" hidden="false" customHeight="true" outlineLevel="0" collapsed="false">
      <c r="B73" s="12" t="s">
        <v>4</v>
      </c>
      <c r="C73" s="12"/>
      <c r="D73" s="7"/>
      <c r="E73" s="15"/>
      <c r="F73" s="15"/>
      <c r="G73" s="15"/>
      <c r="H73" s="15"/>
      <c r="I73" s="9"/>
    </row>
    <row r="74" customFormat="false" ht="9" hidden="false" customHeight="true" outlineLevel="0" collapsed="false">
      <c r="B74" s="12"/>
      <c r="C74" s="12"/>
      <c r="D74" s="7"/>
      <c r="E74" s="15"/>
      <c r="F74" s="15"/>
      <c r="G74" s="15"/>
      <c r="H74" s="15"/>
      <c r="I74" s="9"/>
    </row>
    <row r="75" customFormat="false" ht="9" hidden="false" customHeight="true" outlineLevel="0" collapsed="false">
      <c r="B75" s="12"/>
      <c r="C75" s="12"/>
      <c r="D75" s="7"/>
      <c r="E75" s="15"/>
      <c r="F75" s="15"/>
      <c r="G75" s="15"/>
      <c r="H75" s="15"/>
      <c r="I75" s="9"/>
    </row>
    <row r="76" customFormat="false" ht="9" hidden="false" customHeight="true" outlineLevel="0" collapsed="false">
      <c r="B76" s="12"/>
      <c r="C76" s="12"/>
      <c r="D76" s="7"/>
      <c r="E76" s="15"/>
      <c r="F76" s="15"/>
      <c r="G76" s="15"/>
      <c r="H76" s="15"/>
      <c r="I76" s="9"/>
    </row>
    <row r="77" customFormat="false" ht="9" hidden="false" customHeight="true" outlineLevel="0" collapsed="false">
      <c r="B77" s="12"/>
      <c r="C77" s="12"/>
      <c r="D77" s="7"/>
      <c r="E77" s="15"/>
      <c r="F77" s="15"/>
      <c r="G77" s="15"/>
      <c r="H77" s="15"/>
      <c r="I77" s="9"/>
    </row>
    <row r="78" customFormat="false" ht="9" hidden="false" customHeight="true" outlineLevel="0" collapsed="false">
      <c r="B78" s="12"/>
      <c r="C78" s="12"/>
      <c r="D78" s="7"/>
      <c r="E78" s="7"/>
      <c r="F78" s="7"/>
      <c r="G78" s="7"/>
      <c r="H78" s="7"/>
      <c r="I78" s="9"/>
    </row>
    <row r="79" customFormat="false" ht="9" hidden="false" customHeight="true" outlineLevel="0" collapsed="false">
      <c r="B79" s="12"/>
      <c r="C79" s="12"/>
      <c r="D79" s="7"/>
      <c r="E79" s="7"/>
      <c r="F79" s="16" t="s">
        <v>5</v>
      </c>
      <c r="G79" s="16" t="str">
        <f aca="false">IF(Paramètres!C7&lt;&gt;"",Paramètres!C7,"")</f>
        <v>23-40</v>
      </c>
      <c r="H79" s="7"/>
      <c r="I79" s="9"/>
    </row>
    <row r="80" customFormat="false" ht="9" hidden="false" customHeight="true" outlineLevel="0" collapsed="false">
      <c r="B80" s="12" t="s">
        <v>6</v>
      </c>
      <c r="C80" s="12"/>
      <c r="D80" s="7"/>
      <c r="E80" s="7"/>
      <c r="F80" s="16"/>
      <c r="G80" s="16"/>
      <c r="H80" s="7"/>
      <c r="I80" s="9"/>
    </row>
    <row r="81" customFormat="false" ht="9" hidden="false" customHeight="true" outlineLevel="0" collapsed="false">
      <c r="B81" s="12"/>
      <c r="C81" s="12"/>
      <c r="D81" s="7"/>
      <c r="E81" s="7"/>
      <c r="F81" s="16" t="s">
        <v>7</v>
      </c>
      <c r="G81" s="16" t="str">
        <f aca="false">IF(Paramètres!C13&lt;&gt;"",Paramètres!C13,"")</f>
        <v>05/05/2025</v>
      </c>
      <c r="H81" s="7"/>
      <c r="I81" s="9"/>
    </row>
    <row r="82" customFormat="false" ht="9" hidden="false" customHeight="true" outlineLevel="0" collapsed="false">
      <c r="B82" s="12"/>
      <c r="C82" s="12"/>
      <c r="D82" s="7"/>
      <c r="E82" s="7"/>
      <c r="F82" s="16"/>
      <c r="G82" s="16"/>
      <c r="H82" s="7"/>
      <c r="I82" s="9"/>
    </row>
    <row r="83" customFormat="false" ht="9" hidden="false" customHeight="true" outlineLevel="0" collapsed="false">
      <c r="B83" s="12"/>
      <c r="C83" s="12"/>
      <c r="D83" s="7"/>
      <c r="E83" s="7"/>
      <c r="F83" s="16" t="s">
        <v>8</v>
      </c>
      <c r="G83" s="16" t="str">
        <f aca="false">IF(Paramètres!C15&lt;&gt;"",Paramètres!C15,"")</f>
        <v>PRO</v>
      </c>
      <c r="H83" s="7"/>
      <c r="I83" s="9"/>
    </row>
    <row r="84" customFormat="false" ht="9" hidden="false" customHeight="true" outlineLevel="0" collapsed="false">
      <c r="B84" s="12"/>
      <c r="C84" s="12"/>
      <c r="D84" s="7"/>
      <c r="E84" s="7"/>
      <c r="F84" s="16"/>
      <c r="G84" s="16"/>
      <c r="H84" s="7"/>
      <c r="I84" s="9"/>
    </row>
    <row r="85" customFormat="false" ht="9" hidden="false" customHeight="true" outlineLevel="0" collapsed="false">
      <c r="B85" s="12"/>
      <c r="C85" s="12"/>
      <c r="D85" s="7"/>
      <c r="E85" s="7"/>
      <c r="F85" s="16" t="s">
        <v>9</v>
      </c>
      <c r="G85" s="16" t="str">
        <f aca="false">IF(Paramètres!C17&lt;&gt;"",Paramètres!C17,"")</f>
        <v>Plan archi 14/01/25</v>
      </c>
      <c r="H85" s="7"/>
      <c r="I85" s="9"/>
    </row>
    <row r="86" customFormat="false" ht="9" hidden="false" customHeight="true" outlineLevel="0" collapsed="false">
      <c r="B86" s="12"/>
      <c r="C86" s="12"/>
      <c r="D86" s="7"/>
      <c r="E86" s="7"/>
      <c r="F86" s="16"/>
      <c r="G86" s="16"/>
      <c r="H86" s="7"/>
      <c r="I86" s="9"/>
    </row>
    <row r="87" customFormat="false" ht="9" hidden="false" customHeight="true" outlineLevel="0" collapsed="false">
      <c r="B87" s="17"/>
      <c r="C87" s="18"/>
      <c r="D87" s="19"/>
      <c r="E87" s="19"/>
      <c r="F87" s="19"/>
      <c r="G87" s="19"/>
      <c r="H87" s="19"/>
      <c r="I87" s="20"/>
    </row>
  </sheetData>
  <sheetProtection sheet="true" password="e95e" objects="true" selectLockedCells="true"/>
  <mergeCells count="21">
    <mergeCell ref="E2:H10"/>
    <mergeCell ref="E11:H19"/>
    <mergeCell ref="E20:H27"/>
    <mergeCell ref="E28:H45"/>
    <mergeCell ref="E47:H60"/>
    <mergeCell ref="B52:C58"/>
    <mergeCell ref="B59:C65"/>
    <mergeCell ref="E62:H65"/>
    <mergeCell ref="B66:C72"/>
    <mergeCell ref="E66:H70"/>
    <mergeCell ref="E71:H77"/>
    <mergeCell ref="B73:C79"/>
    <mergeCell ref="F79:F80"/>
    <mergeCell ref="G79:G80"/>
    <mergeCell ref="B80:C86"/>
    <mergeCell ref="F81:F82"/>
    <mergeCell ref="G81:G82"/>
    <mergeCell ref="F83:F84"/>
    <mergeCell ref="G83:G84"/>
    <mergeCell ref="F85:F86"/>
    <mergeCell ref="G85:G86"/>
  </mergeCells>
  <printOptions headings="false" gridLines="false" gridLinesSet="true" horizontalCentered="true" verticalCentered="true"/>
  <pageMargins left="0.236111111111111" right="0.236111111111111" top="0.354166666666667" bottom="0.47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R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B4" activeCellId="0" sqref="B4:K4"/>
    </sheetView>
  </sheetViews>
  <sheetFormatPr defaultColWidth="8.95703125" defaultRowHeight="14.25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3.64"/>
    <col collapsed="false" customWidth="true" hidden="true" outlineLevel="0" max="3" min="3" style="0" width="11.52"/>
    <col collapsed="false" customWidth="true" hidden="false" outlineLevel="0" max="4" min="4" style="0" width="28.57"/>
    <col collapsed="false" customWidth="true" hidden="false" outlineLevel="0" max="9" min="5" style="0" width="8.11"/>
    <col collapsed="false" customWidth="true" hidden="false" outlineLevel="0" max="11" min="10" style="0" width="12.56"/>
    <col collapsed="false" customWidth="true" hidden="true" outlineLevel="0" max="18" min="12" style="0" width="11.52"/>
    <col collapsed="false" customWidth="true" hidden="false" outlineLevel="0" max="69" min="19" style="0" width="10.65"/>
  </cols>
  <sheetData>
    <row r="1" customFormat="false" ht="20.25" hidden="true" customHeight="false" outlineLevel="0" collapsed="false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L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  <c r="R1" s="7" t="s">
        <v>26</v>
      </c>
    </row>
    <row r="3" customFormat="false" ht="20.25" hidden="false" customHeight="true" outlineLevel="0" collapsed="false">
      <c r="A3" s="7" t="s">
        <v>27</v>
      </c>
      <c r="B3" s="21" t="s">
        <v>28</v>
      </c>
      <c r="C3" s="21" t="s">
        <v>29</v>
      </c>
      <c r="D3" s="21" t="s">
        <v>30</v>
      </c>
      <c r="E3" s="21"/>
      <c r="F3" s="21"/>
      <c r="G3" s="21" t="s">
        <v>16</v>
      </c>
      <c r="H3" s="21" t="s">
        <v>31</v>
      </c>
      <c r="I3" s="21" t="s">
        <v>32</v>
      </c>
      <c r="J3" s="21" t="s">
        <v>33</v>
      </c>
      <c r="K3" s="21" t="s">
        <v>34</v>
      </c>
      <c r="L3" s="21" t="s">
        <v>35</v>
      </c>
      <c r="M3" s="21" t="s">
        <v>36</v>
      </c>
      <c r="N3" s="21" t="s">
        <v>37</v>
      </c>
      <c r="O3" s="21" t="s">
        <v>38</v>
      </c>
      <c r="P3" s="21" t="s">
        <v>39</v>
      </c>
      <c r="Q3" s="21" t="s">
        <v>40</v>
      </c>
      <c r="R3" s="21" t="s">
        <v>41</v>
      </c>
    </row>
    <row r="4" customFormat="false" ht="41.75" hidden="false" customHeight="true" outlineLevel="0" collapsed="false">
      <c r="A4" s="7"/>
      <c r="B4" s="22" t="s">
        <v>42</v>
      </c>
      <c r="C4" s="22"/>
      <c r="D4" s="22"/>
      <c r="E4" s="22"/>
      <c r="F4" s="22"/>
      <c r="G4" s="22"/>
      <c r="H4" s="22"/>
      <c r="I4" s="22"/>
      <c r="J4" s="22"/>
      <c r="K4" s="22"/>
      <c r="L4" s="21"/>
      <c r="M4" s="21"/>
      <c r="N4" s="21"/>
      <c r="O4" s="21"/>
      <c r="P4" s="21"/>
      <c r="Q4" s="21"/>
      <c r="R4" s="21"/>
    </row>
    <row r="5" customFormat="false" ht="62.25" hidden="false" customHeight="true" outlineLevel="0" collapsed="false">
      <c r="A5" s="7" t="n">
        <v>2</v>
      </c>
      <c r="B5" s="23"/>
      <c r="C5" s="23"/>
      <c r="D5" s="24" t="s">
        <v>43</v>
      </c>
      <c r="E5" s="24"/>
      <c r="F5" s="24"/>
      <c r="G5" s="24"/>
      <c r="H5" s="24"/>
      <c r="I5" s="24"/>
      <c r="J5" s="24"/>
      <c r="K5" s="25"/>
      <c r="L5" s="7"/>
    </row>
    <row r="6" customFormat="false" ht="14.25" hidden="true" customHeight="false" outlineLevel="0" collapsed="false">
      <c r="A6" s="7" t="n">
        <v>3</v>
      </c>
    </row>
    <row r="7" customFormat="false" ht="14.25" hidden="true" customHeight="false" outlineLevel="0" collapsed="false">
      <c r="A7" s="7" t="s">
        <v>44</v>
      </c>
    </row>
    <row r="8" customFormat="false" ht="14.25" hidden="true" customHeight="false" outlineLevel="0" collapsed="false">
      <c r="A8" s="7" t="n">
        <v>3</v>
      </c>
    </row>
    <row r="9" customFormat="false" ht="14.25" hidden="true" customHeight="false" outlineLevel="0" collapsed="false">
      <c r="A9" s="7" t="s">
        <v>44</v>
      </c>
    </row>
    <row r="10" customFormat="false" ht="14.25" hidden="true" customHeight="false" outlineLevel="0" collapsed="false">
      <c r="A10" s="7" t="n">
        <v>3</v>
      </c>
    </row>
    <row r="11" customFormat="false" ht="14.25" hidden="true" customHeight="false" outlineLevel="0" collapsed="false">
      <c r="A11" s="7" t="s">
        <v>44</v>
      </c>
    </row>
    <row r="12" customFormat="false" ht="14.25" hidden="true" customHeight="false" outlineLevel="0" collapsed="false">
      <c r="A12" s="7" t="n">
        <v>3</v>
      </c>
    </row>
    <row r="13" customFormat="false" ht="14.25" hidden="true" customHeight="false" outlineLevel="0" collapsed="false">
      <c r="A13" s="7" t="s">
        <v>44</v>
      </c>
    </row>
    <row r="14" customFormat="false" ht="14.25" hidden="true" customHeight="false" outlineLevel="0" collapsed="false">
      <c r="A14" s="7" t="n">
        <v>3</v>
      </c>
    </row>
    <row r="15" customFormat="false" ht="14.25" hidden="true" customHeight="false" outlineLevel="0" collapsed="false">
      <c r="A15" s="7" t="s">
        <v>44</v>
      </c>
    </row>
    <row r="16" customFormat="false" ht="14.25" hidden="true" customHeight="false" outlineLevel="0" collapsed="false">
      <c r="A16" s="7" t="n">
        <v>3</v>
      </c>
    </row>
    <row r="17" customFormat="false" ht="14.25" hidden="true" customHeight="false" outlineLevel="0" collapsed="false">
      <c r="A17" s="7" t="s">
        <v>44</v>
      </c>
    </row>
    <row r="18" customFormat="false" ht="14.25" hidden="true" customHeight="false" outlineLevel="0" collapsed="false">
      <c r="A18" s="7" t="n">
        <v>3</v>
      </c>
    </row>
    <row r="19" customFormat="false" ht="14.25" hidden="true" customHeight="false" outlineLevel="0" collapsed="false">
      <c r="A19" s="7" t="s">
        <v>44</v>
      </c>
    </row>
    <row r="20" customFormat="false" ht="30.75" hidden="false" customHeight="true" outlineLevel="0" collapsed="false">
      <c r="A20" s="7" t="n">
        <v>3</v>
      </c>
      <c r="B20" s="26" t="n">
        <v>8</v>
      </c>
      <c r="C20" s="26"/>
      <c r="D20" s="27" t="s">
        <v>45</v>
      </c>
      <c r="E20" s="27"/>
      <c r="F20" s="27"/>
      <c r="G20" s="28"/>
      <c r="H20" s="28"/>
      <c r="I20" s="28"/>
      <c r="J20" s="28"/>
      <c r="K20" s="29"/>
      <c r="L20" s="7"/>
    </row>
    <row r="21" customFormat="false" ht="20.25" hidden="false" customHeight="true" outlineLevel="0" collapsed="false">
      <c r="A21" s="7" t="n">
        <v>9</v>
      </c>
      <c r="B21" s="30" t="s">
        <v>46</v>
      </c>
      <c r="C21" s="30"/>
      <c r="D21" s="31" t="s">
        <v>47</v>
      </c>
      <c r="E21" s="31"/>
      <c r="F21" s="31"/>
      <c r="G21" s="32" t="s">
        <v>48</v>
      </c>
      <c r="H21" s="33" t="n">
        <v>250</v>
      </c>
      <c r="I21" s="34"/>
      <c r="J21" s="35"/>
      <c r="K21" s="36" t="n">
        <f aca="false">IF(AND(H21= "",I21= ""), 0, ROUND(ROUND(J21, 2) * ROUND(IF(I21="",H21,I21),  2), 2))</f>
        <v>0</v>
      </c>
      <c r="L21" s="7"/>
      <c r="N21" s="37" t="n">
        <v>0.2</v>
      </c>
      <c r="R21" s="7" t="n">
        <v>1414</v>
      </c>
    </row>
    <row r="22" customFormat="false" ht="14.25" hidden="true" customHeight="false" outlineLevel="0" collapsed="false">
      <c r="A22" s="7" t="s">
        <v>49</v>
      </c>
    </row>
    <row r="23" customFormat="false" ht="14.25" hidden="true" customHeight="false" outlineLevel="0" collapsed="false">
      <c r="A23" s="7" t="s">
        <v>49</v>
      </c>
    </row>
    <row r="24" customFormat="false" ht="14.25" hidden="true" customHeight="false" outlineLevel="0" collapsed="false">
      <c r="A24" s="7" t="s">
        <v>50</v>
      </c>
    </row>
    <row r="25" customFormat="false" ht="14.25" hidden="true" customHeight="false" outlineLevel="0" collapsed="false">
      <c r="A25" s="7" t="s">
        <v>51</v>
      </c>
    </row>
    <row r="26" customFormat="false" ht="14.25" hidden="false" customHeight="true" outlineLevel="0" collapsed="false">
      <c r="A26" s="7" t="n">
        <v>9</v>
      </c>
      <c r="B26" s="30" t="s">
        <v>52</v>
      </c>
      <c r="C26" s="30"/>
      <c r="D26" s="31" t="s">
        <v>53</v>
      </c>
      <c r="E26" s="31"/>
      <c r="F26" s="31"/>
      <c r="G26" s="32" t="s">
        <v>54</v>
      </c>
      <c r="H26" s="38" t="n">
        <v>1</v>
      </c>
      <c r="I26" s="39"/>
      <c r="J26" s="35"/>
      <c r="K26" s="36" t="n">
        <f aca="false">IF(AND(H26= "",I26= ""), 0, ROUND(ROUND(J26, 2) * ROUND(IF(I26="",H26,I26),  0), 2))</f>
        <v>0</v>
      </c>
      <c r="L26" s="7"/>
      <c r="N26" s="37" t="n">
        <v>0.2</v>
      </c>
      <c r="R26" s="7" t="n">
        <v>1414</v>
      </c>
    </row>
    <row r="27" customFormat="false" ht="14.25" hidden="true" customHeight="false" outlineLevel="0" collapsed="false">
      <c r="A27" s="7" t="s">
        <v>49</v>
      </c>
    </row>
    <row r="28" customFormat="false" ht="14.25" hidden="true" customHeight="false" outlineLevel="0" collapsed="false">
      <c r="A28" s="7" t="s">
        <v>49</v>
      </c>
    </row>
    <row r="29" customFormat="false" ht="14.25" hidden="true" customHeight="false" outlineLevel="0" collapsed="false">
      <c r="A29" s="7" t="s">
        <v>50</v>
      </c>
    </row>
    <row r="30" customFormat="false" ht="14.25" hidden="true" customHeight="false" outlineLevel="0" collapsed="false">
      <c r="A30" s="7" t="s">
        <v>51</v>
      </c>
    </row>
    <row r="31" customFormat="false" ht="20.25" hidden="false" customHeight="true" outlineLevel="0" collapsed="false">
      <c r="A31" s="7" t="n">
        <v>9</v>
      </c>
      <c r="B31" s="30" t="s">
        <v>55</v>
      </c>
      <c r="C31" s="30"/>
      <c r="D31" s="31" t="s">
        <v>56</v>
      </c>
      <c r="E31" s="31"/>
      <c r="F31" s="31"/>
      <c r="G31" s="32" t="s">
        <v>57</v>
      </c>
      <c r="H31" s="33" t="n">
        <v>95</v>
      </c>
      <c r="I31" s="34"/>
      <c r="J31" s="35"/>
      <c r="K31" s="36" t="n">
        <f aca="false">IF(AND(H31= "",I31= ""), 0, ROUND(ROUND(J31, 2) * ROUND(IF(I31="",H31,I31),  2), 2))</f>
        <v>0</v>
      </c>
      <c r="L31" s="7"/>
      <c r="N31" s="37" t="n">
        <v>0.2</v>
      </c>
      <c r="R31" s="7" t="n">
        <v>1414</v>
      </c>
    </row>
    <row r="32" customFormat="false" ht="14.25" hidden="true" customHeight="false" outlineLevel="0" collapsed="false">
      <c r="A32" s="7" t="s">
        <v>49</v>
      </c>
    </row>
    <row r="33" customFormat="false" ht="14.25" hidden="true" customHeight="false" outlineLevel="0" collapsed="false">
      <c r="A33" s="7" t="s">
        <v>49</v>
      </c>
    </row>
    <row r="34" customFormat="false" ht="14.25" hidden="true" customHeight="false" outlineLevel="0" collapsed="false">
      <c r="A34" s="7" t="s">
        <v>50</v>
      </c>
    </row>
    <row r="35" customFormat="false" ht="14.25" hidden="true" customHeight="false" outlineLevel="0" collapsed="false">
      <c r="A35" s="7" t="s">
        <v>51</v>
      </c>
    </row>
    <row r="36" customFormat="false" ht="20.25" hidden="false" customHeight="true" outlineLevel="0" collapsed="false">
      <c r="A36" s="7" t="n">
        <v>9</v>
      </c>
      <c r="B36" s="30" t="s">
        <v>58</v>
      </c>
      <c r="C36" s="30"/>
      <c r="D36" s="31" t="s">
        <v>59</v>
      </c>
      <c r="E36" s="31"/>
      <c r="F36" s="31"/>
      <c r="G36" s="32" t="s">
        <v>57</v>
      </c>
      <c r="H36" s="33" t="n">
        <v>85</v>
      </c>
      <c r="I36" s="34"/>
      <c r="J36" s="35"/>
      <c r="K36" s="36" t="n">
        <f aca="false">IF(AND(H36= "",I36= ""), 0, ROUND(ROUND(J36, 2) * ROUND(IF(I36="",H36,I36),  2), 2))</f>
        <v>0</v>
      </c>
      <c r="L36" s="7"/>
      <c r="N36" s="37" t="n">
        <v>0.2</v>
      </c>
      <c r="R36" s="7" t="n">
        <v>1414</v>
      </c>
    </row>
    <row r="37" customFormat="false" ht="14.25" hidden="true" customHeight="false" outlineLevel="0" collapsed="false">
      <c r="A37" s="7" t="s">
        <v>49</v>
      </c>
    </row>
    <row r="38" customFormat="false" ht="14.25" hidden="true" customHeight="false" outlineLevel="0" collapsed="false">
      <c r="A38" s="7" t="s">
        <v>49</v>
      </c>
    </row>
    <row r="39" customFormat="false" ht="14.25" hidden="true" customHeight="false" outlineLevel="0" collapsed="false">
      <c r="A39" s="7" t="s">
        <v>50</v>
      </c>
    </row>
    <row r="40" customFormat="false" ht="14.25" hidden="true" customHeight="false" outlineLevel="0" collapsed="false">
      <c r="A40" s="7" t="s">
        <v>51</v>
      </c>
    </row>
    <row r="41" customFormat="false" ht="20.25" hidden="false" customHeight="true" outlineLevel="0" collapsed="false">
      <c r="A41" s="7" t="n">
        <v>9</v>
      </c>
      <c r="B41" s="30" t="s">
        <v>60</v>
      </c>
      <c r="C41" s="30"/>
      <c r="D41" s="31" t="s">
        <v>61</v>
      </c>
      <c r="E41" s="31"/>
      <c r="F41" s="31"/>
      <c r="G41" s="32" t="s">
        <v>48</v>
      </c>
      <c r="H41" s="33" t="n">
        <v>25</v>
      </c>
      <c r="I41" s="34"/>
      <c r="J41" s="35"/>
      <c r="K41" s="36" t="n">
        <f aca="false">IF(AND(H41= "",I41= ""), 0, ROUND(ROUND(J41, 2) * ROUND(IF(I41="",H41,I41),  2), 2))</f>
        <v>0</v>
      </c>
      <c r="L41" s="7"/>
      <c r="N41" s="37" t="n">
        <v>0.2</v>
      </c>
      <c r="R41" s="7" t="n">
        <v>1414</v>
      </c>
    </row>
    <row r="42" customFormat="false" ht="14.25" hidden="true" customHeight="false" outlineLevel="0" collapsed="false">
      <c r="A42" s="7" t="s">
        <v>49</v>
      </c>
    </row>
    <row r="43" customFormat="false" ht="14.25" hidden="true" customHeight="false" outlineLevel="0" collapsed="false">
      <c r="A43" s="7" t="s">
        <v>49</v>
      </c>
    </row>
    <row r="44" customFormat="false" ht="14.25" hidden="true" customHeight="false" outlineLevel="0" collapsed="false">
      <c r="A44" s="7" t="s">
        <v>50</v>
      </c>
    </row>
    <row r="45" customFormat="false" ht="14.25" hidden="true" customHeight="false" outlineLevel="0" collapsed="false">
      <c r="A45" s="7" t="s">
        <v>51</v>
      </c>
    </row>
    <row r="46" customFormat="false" ht="14.25" hidden="false" customHeight="true" outlineLevel="0" collapsed="false">
      <c r="A46" s="7" t="n">
        <v>9</v>
      </c>
      <c r="B46" s="30" t="s">
        <v>62</v>
      </c>
      <c r="C46" s="30"/>
      <c r="D46" s="31" t="s">
        <v>63</v>
      </c>
      <c r="E46" s="31"/>
      <c r="F46" s="31"/>
      <c r="G46" s="32" t="s">
        <v>64</v>
      </c>
      <c r="H46" s="33" t="n">
        <v>1</v>
      </c>
      <c r="I46" s="34"/>
      <c r="J46" s="35"/>
      <c r="K46" s="36" t="n">
        <f aca="false">IF(AND(H46= "",I46= ""), 0, ROUND(ROUND(J46, 2) * ROUND(IF(I46="",H46,I46),  2), 2))</f>
        <v>0</v>
      </c>
      <c r="L46" s="7"/>
      <c r="N46" s="37" t="n">
        <v>0.2</v>
      </c>
      <c r="R46" s="7" t="n">
        <v>1414</v>
      </c>
    </row>
    <row r="47" customFormat="false" ht="14.25" hidden="true" customHeight="false" outlineLevel="0" collapsed="false">
      <c r="A47" s="7" t="s">
        <v>49</v>
      </c>
    </row>
    <row r="48" customFormat="false" ht="14.25" hidden="true" customHeight="false" outlineLevel="0" collapsed="false">
      <c r="A48" s="7" t="s">
        <v>49</v>
      </c>
    </row>
    <row r="49" customFormat="false" ht="14.25" hidden="true" customHeight="false" outlineLevel="0" collapsed="false">
      <c r="A49" s="7" t="s">
        <v>50</v>
      </c>
    </row>
    <row r="50" customFormat="false" ht="14.25" hidden="true" customHeight="false" outlineLevel="0" collapsed="false">
      <c r="A50" s="7" t="s">
        <v>51</v>
      </c>
    </row>
    <row r="51" customFormat="false" ht="14.25" hidden="false" customHeight="true" outlineLevel="0" collapsed="false">
      <c r="A51" s="7" t="n">
        <v>9</v>
      </c>
      <c r="B51" s="30" t="s">
        <v>65</v>
      </c>
      <c r="C51" s="30"/>
      <c r="D51" s="31" t="s">
        <v>66</v>
      </c>
      <c r="E51" s="31"/>
      <c r="F51" s="31"/>
      <c r="G51" s="32" t="s">
        <v>64</v>
      </c>
      <c r="H51" s="33" t="n">
        <v>1</v>
      </c>
      <c r="I51" s="34"/>
      <c r="J51" s="35"/>
      <c r="K51" s="36" t="n">
        <f aca="false">IF(AND(H51= "",I51= ""), 0, ROUND(ROUND(J51, 2) * ROUND(IF(I51="",H51,I51),  2), 2))</f>
        <v>0</v>
      </c>
      <c r="L51" s="7"/>
      <c r="N51" s="37" t="n">
        <v>0.2</v>
      </c>
      <c r="R51" s="7" t="n">
        <v>1414</v>
      </c>
    </row>
    <row r="52" customFormat="false" ht="14.25" hidden="true" customHeight="false" outlineLevel="0" collapsed="false">
      <c r="A52" s="7" t="s">
        <v>49</v>
      </c>
    </row>
    <row r="53" customFormat="false" ht="14.25" hidden="true" customHeight="false" outlineLevel="0" collapsed="false">
      <c r="A53" s="7" t="s">
        <v>49</v>
      </c>
    </row>
    <row r="54" customFormat="false" ht="14.25" hidden="true" customHeight="false" outlineLevel="0" collapsed="false">
      <c r="A54" s="7" t="s">
        <v>50</v>
      </c>
    </row>
    <row r="55" customFormat="false" ht="14.25" hidden="true" customHeight="false" outlineLevel="0" collapsed="false">
      <c r="A55" s="7" t="s">
        <v>51</v>
      </c>
    </row>
    <row r="56" customFormat="false" ht="14.25" hidden="false" customHeight="true" outlineLevel="0" collapsed="false">
      <c r="A56" s="7" t="n">
        <v>9</v>
      </c>
      <c r="B56" s="30" t="s">
        <v>67</v>
      </c>
      <c r="C56" s="30"/>
      <c r="D56" s="31" t="s">
        <v>68</v>
      </c>
      <c r="E56" s="31"/>
      <c r="F56" s="31"/>
      <c r="G56" s="32" t="s">
        <v>69</v>
      </c>
      <c r="H56" s="38" t="n">
        <v>1</v>
      </c>
      <c r="I56" s="39"/>
      <c r="J56" s="35"/>
      <c r="K56" s="36" t="n">
        <f aca="false">IF(AND(H56= "",I56= ""), 0, ROUND(ROUND(J56, 2) * ROUND(IF(I56="",H56,I56),  0), 2))</f>
        <v>0</v>
      </c>
      <c r="L56" s="7"/>
      <c r="N56" s="37" t="n">
        <v>0.2</v>
      </c>
      <c r="R56" s="7" t="n">
        <v>1414</v>
      </c>
    </row>
    <row r="57" customFormat="false" ht="14.25" hidden="true" customHeight="false" outlineLevel="0" collapsed="false">
      <c r="A57" s="7" t="s">
        <v>49</v>
      </c>
    </row>
    <row r="58" customFormat="false" ht="14.25" hidden="true" customHeight="false" outlineLevel="0" collapsed="false">
      <c r="A58" s="7" t="s">
        <v>49</v>
      </c>
    </row>
    <row r="59" customFormat="false" ht="14.25" hidden="true" customHeight="false" outlineLevel="0" collapsed="false">
      <c r="A59" s="7" t="s">
        <v>50</v>
      </c>
    </row>
    <row r="60" customFormat="false" ht="14.25" hidden="true" customHeight="false" outlineLevel="0" collapsed="false">
      <c r="A60" s="7" t="s">
        <v>51</v>
      </c>
    </row>
    <row r="61" customFormat="false" ht="20.25" hidden="false" customHeight="true" outlineLevel="0" collapsed="false">
      <c r="A61" s="7" t="n">
        <v>9</v>
      </c>
      <c r="B61" s="30" t="s">
        <v>70</v>
      </c>
      <c r="C61" s="30"/>
      <c r="D61" s="31" t="s">
        <v>71</v>
      </c>
      <c r="E61" s="31"/>
      <c r="F61" s="31"/>
      <c r="G61" s="32" t="s">
        <v>48</v>
      </c>
      <c r="H61" s="33" t="n">
        <v>40</v>
      </c>
      <c r="I61" s="34"/>
      <c r="J61" s="35"/>
      <c r="K61" s="36" t="n">
        <f aca="false">IF(AND(H61= "",I61= ""), 0, ROUND(ROUND(J61, 2) * ROUND(IF(I61="",H61,I61),  2), 2))</f>
        <v>0</v>
      </c>
      <c r="L61" s="7"/>
      <c r="N61" s="37" t="n">
        <v>0.2</v>
      </c>
      <c r="R61" s="7" t="n">
        <v>1414</v>
      </c>
    </row>
    <row r="62" customFormat="false" ht="14.25" hidden="true" customHeight="false" outlineLevel="0" collapsed="false">
      <c r="A62" s="7" t="s">
        <v>49</v>
      </c>
    </row>
    <row r="63" customFormat="false" ht="14.25" hidden="true" customHeight="false" outlineLevel="0" collapsed="false">
      <c r="A63" s="7" t="s">
        <v>49</v>
      </c>
    </row>
    <row r="64" customFormat="false" ht="14.25" hidden="true" customHeight="false" outlineLevel="0" collapsed="false">
      <c r="A64" s="7" t="s">
        <v>49</v>
      </c>
    </row>
    <row r="65" customFormat="false" ht="14.25" hidden="true" customHeight="false" outlineLevel="0" collapsed="false">
      <c r="A65" s="7" t="s">
        <v>49</v>
      </c>
    </row>
    <row r="66" customFormat="false" ht="14.25" hidden="true" customHeight="false" outlineLevel="0" collapsed="false">
      <c r="A66" s="7" t="s">
        <v>49</v>
      </c>
    </row>
    <row r="67" customFormat="false" ht="14.25" hidden="true" customHeight="false" outlineLevel="0" collapsed="false">
      <c r="A67" s="7" t="s">
        <v>49</v>
      </c>
    </row>
    <row r="68" customFormat="false" ht="14.25" hidden="true" customHeight="false" outlineLevel="0" collapsed="false">
      <c r="A68" s="7" t="s">
        <v>49</v>
      </c>
    </row>
    <row r="69" customFormat="false" ht="14.25" hidden="true" customHeight="false" outlineLevel="0" collapsed="false">
      <c r="A69" s="7" t="s">
        <v>49</v>
      </c>
    </row>
    <row r="70" customFormat="false" ht="14.25" hidden="true" customHeight="false" outlineLevel="0" collapsed="false">
      <c r="A70" s="7" t="s">
        <v>49</v>
      </c>
    </row>
    <row r="71" customFormat="false" ht="14.25" hidden="true" customHeight="false" outlineLevel="0" collapsed="false">
      <c r="A71" s="7" t="s">
        <v>49</v>
      </c>
    </row>
    <row r="72" customFormat="false" ht="14.25" hidden="true" customHeight="false" outlineLevel="0" collapsed="false">
      <c r="A72" s="7" t="s">
        <v>49</v>
      </c>
    </row>
    <row r="73" customFormat="false" ht="14.25" hidden="true" customHeight="false" outlineLevel="0" collapsed="false">
      <c r="A73" s="7" t="s">
        <v>49</v>
      </c>
    </row>
    <row r="74" customFormat="false" ht="14.25" hidden="true" customHeight="false" outlineLevel="0" collapsed="false">
      <c r="A74" s="7" t="s">
        <v>49</v>
      </c>
    </row>
    <row r="75" customFormat="false" ht="14.25" hidden="true" customHeight="false" outlineLevel="0" collapsed="false">
      <c r="A75" s="7" t="s">
        <v>49</v>
      </c>
    </row>
    <row r="76" customFormat="false" ht="14.25" hidden="true" customHeight="false" outlineLevel="0" collapsed="false">
      <c r="A76" s="7" t="s">
        <v>49</v>
      </c>
    </row>
    <row r="77" customFormat="false" ht="14.25" hidden="true" customHeight="false" outlineLevel="0" collapsed="false">
      <c r="A77" s="7" t="s">
        <v>49</v>
      </c>
    </row>
    <row r="78" customFormat="false" ht="14.25" hidden="true" customHeight="false" outlineLevel="0" collapsed="false">
      <c r="A78" s="7" t="s">
        <v>49</v>
      </c>
    </row>
    <row r="79" customFormat="false" ht="14.25" hidden="true" customHeight="false" outlineLevel="0" collapsed="false">
      <c r="A79" s="7" t="s">
        <v>49</v>
      </c>
    </row>
    <row r="80" customFormat="false" ht="14.25" hidden="true" customHeight="false" outlineLevel="0" collapsed="false">
      <c r="A80" s="7" t="s">
        <v>49</v>
      </c>
    </row>
    <row r="81" customFormat="false" ht="14.25" hidden="true" customHeight="false" outlineLevel="0" collapsed="false">
      <c r="A81" s="7" t="s">
        <v>49</v>
      </c>
    </row>
    <row r="82" customFormat="false" ht="14.25" hidden="true" customHeight="false" outlineLevel="0" collapsed="false">
      <c r="A82" s="7" t="s">
        <v>50</v>
      </c>
    </row>
    <row r="83" customFormat="false" ht="14.25" hidden="true" customHeight="false" outlineLevel="0" collapsed="false">
      <c r="A83" s="7" t="s">
        <v>51</v>
      </c>
    </row>
    <row r="84" customFormat="false" ht="14.25" hidden="false" customHeight="true" outlineLevel="0" collapsed="false">
      <c r="A84" s="7" t="n">
        <v>9</v>
      </c>
      <c r="B84" s="30" t="s">
        <v>72</v>
      </c>
      <c r="C84" s="30"/>
      <c r="D84" s="40" t="s">
        <v>73</v>
      </c>
      <c r="E84" s="40"/>
      <c r="F84" s="40"/>
      <c r="G84" s="32" t="s">
        <v>48</v>
      </c>
      <c r="H84" s="33" t="n">
        <v>290</v>
      </c>
      <c r="I84" s="34"/>
      <c r="J84" s="35"/>
      <c r="K84" s="36" t="n">
        <f aca="false">IF(AND(H84= "",I84= ""), 0, ROUND(ROUND(J84, 2) * ROUND(IF(I84="",H84,I84),  2), 2))</f>
        <v>0</v>
      </c>
      <c r="L84" s="7"/>
      <c r="N84" s="37" t="n">
        <v>0.2</v>
      </c>
      <c r="R84" s="7" t="n">
        <v>1414</v>
      </c>
    </row>
    <row r="85" customFormat="false" ht="14.25" hidden="true" customHeight="false" outlineLevel="0" collapsed="false">
      <c r="A85" s="7" t="s">
        <v>49</v>
      </c>
    </row>
    <row r="86" customFormat="false" ht="14.25" hidden="true" customHeight="false" outlineLevel="0" collapsed="false">
      <c r="A86" s="7" t="s">
        <v>49</v>
      </c>
    </row>
    <row r="87" customFormat="false" ht="14.25" hidden="true" customHeight="false" outlineLevel="0" collapsed="false">
      <c r="A87" s="7" t="s">
        <v>49</v>
      </c>
    </row>
    <row r="88" customFormat="false" ht="14.25" hidden="true" customHeight="false" outlineLevel="0" collapsed="false">
      <c r="A88" s="7" t="s">
        <v>50</v>
      </c>
    </row>
    <row r="89" customFormat="false" ht="14.25" hidden="true" customHeight="false" outlineLevel="0" collapsed="false">
      <c r="A89" s="7" t="s">
        <v>51</v>
      </c>
    </row>
    <row r="90" customFormat="false" ht="14.25" hidden="false" customHeight="false" outlineLevel="0" collapsed="false">
      <c r="A90" s="7" t="s">
        <v>44</v>
      </c>
      <c r="B90" s="41"/>
      <c r="C90" s="41"/>
      <c r="D90" s="42"/>
      <c r="E90" s="42"/>
      <c r="F90" s="42"/>
      <c r="K90" s="41"/>
    </row>
    <row r="91" customFormat="false" ht="14.25" hidden="false" customHeight="true" outlineLevel="0" collapsed="false">
      <c r="B91" s="41"/>
      <c r="C91" s="41"/>
      <c r="D91" s="43" t="s">
        <v>45</v>
      </c>
      <c r="E91" s="43"/>
      <c r="F91" s="43"/>
      <c r="G91" s="44"/>
      <c r="H91" s="44"/>
      <c r="I91" s="44"/>
      <c r="J91" s="44"/>
      <c r="K91" s="44"/>
    </row>
    <row r="92" customFormat="false" ht="14.25" hidden="false" customHeight="false" outlineLevel="0" collapsed="false">
      <c r="B92" s="41"/>
      <c r="C92" s="41"/>
      <c r="D92" s="45"/>
      <c r="E92" s="45"/>
      <c r="F92" s="45"/>
      <c r="G92" s="9"/>
      <c r="H92" s="9"/>
      <c r="I92" s="9"/>
      <c r="J92" s="9"/>
      <c r="K92" s="9"/>
    </row>
    <row r="93" customFormat="false" ht="14.25" hidden="false" customHeight="true" outlineLevel="0" collapsed="false">
      <c r="B93" s="41"/>
      <c r="C93" s="41"/>
      <c r="D93" s="46" t="s">
        <v>74</v>
      </c>
      <c r="E93" s="46"/>
      <c r="F93" s="46"/>
      <c r="G93" s="47" t="n">
        <f aca="false">SUMIF(L21:L90, IF(L20="","",L20), K21:K90)</f>
        <v>0</v>
      </c>
      <c r="H93" s="47"/>
      <c r="I93" s="47"/>
      <c r="J93" s="47"/>
      <c r="K93" s="47"/>
    </row>
    <row r="94" customFormat="false" ht="14.25" hidden="false" customHeight="true" outlineLevel="0" collapsed="false">
      <c r="B94" s="41"/>
      <c r="C94" s="41"/>
      <c r="D94" s="46" t="s">
        <v>75</v>
      </c>
      <c r="E94" s="46"/>
      <c r="F94" s="46"/>
      <c r="G94" s="47" t="n">
        <f aca="false">ROUND(SUMIF(L21:L90, IF(L20="","",L20), K21:K90) * 0.2, 2)</f>
        <v>0</v>
      </c>
      <c r="H94" s="47"/>
      <c r="I94" s="47"/>
      <c r="J94" s="47"/>
      <c r="K94" s="47"/>
    </row>
    <row r="95" customFormat="false" ht="14.25" hidden="false" customHeight="true" outlineLevel="0" collapsed="false">
      <c r="B95" s="41"/>
      <c r="C95" s="41"/>
      <c r="D95" s="48" t="s">
        <v>76</v>
      </c>
      <c r="E95" s="48"/>
      <c r="F95" s="48"/>
      <c r="G95" s="49" t="n">
        <f aca="false">SUM(G93:G94)</f>
        <v>0</v>
      </c>
      <c r="H95" s="49"/>
      <c r="I95" s="49"/>
      <c r="J95" s="49"/>
      <c r="K95" s="49"/>
    </row>
    <row r="96" customFormat="false" ht="30.75" hidden="false" customHeight="true" outlineLevel="0" collapsed="false">
      <c r="A96" s="7" t="n">
        <v>3</v>
      </c>
      <c r="B96" s="26" t="n">
        <v>9</v>
      </c>
      <c r="C96" s="26"/>
      <c r="D96" s="27" t="s">
        <v>77</v>
      </c>
      <c r="E96" s="27"/>
      <c r="F96" s="27"/>
      <c r="G96" s="28"/>
      <c r="H96" s="28"/>
      <c r="I96" s="28"/>
      <c r="J96" s="28"/>
      <c r="K96" s="29"/>
      <c r="L96" s="7"/>
    </row>
    <row r="97" customFormat="false" ht="30" hidden="false" customHeight="true" outlineLevel="0" collapsed="false">
      <c r="A97" s="7" t="n">
        <v>4</v>
      </c>
      <c r="B97" s="26" t="s">
        <v>78</v>
      </c>
      <c r="C97" s="26"/>
      <c r="D97" s="50" t="s">
        <v>79</v>
      </c>
      <c r="E97" s="50"/>
      <c r="F97" s="50"/>
      <c r="G97" s="51"/>
      <c r="H97" s="51"/>
      <c r="I97" s="51"/>
      <c r="J97" s="51"/>
      <c r="K97" s="52"/>
      <c r="L97" s="7"/>
    </row>
    <row r="98" customFormat="false" ht="14.25" hidden="false" customHeight="true" outlineLevel="0" collapsed="false">
      <c r="A98" s="7" t="n">
        <v>9</v>
      </c>
      <c r="B98" s="30" t="s">
        <v>80</v>
      </c>
      <c r="C98" s="30"/>
      <c r="D98" s="40" t="s">
        <v>81</v>
      </c>
      <c r="E98" s="40"/>
      <c r="F98" s="40"/>
      <c r="G98" s="32" t="s">
        <v>82</v>
      </c>
      <c r="H98" s="38" t="n">
        <v>1</v>
      </c>
      <c r="I98" s="39"/>
      <c r="J98" s="35"/>
      <c r="K98" s="36" t="n">
        <f aca="false">IF(AND(H98= "",I98= ""), 0, ROUND(ROUND(J98, 2) * ROUND(IF(I98="",H98,I98),  0), 2))</f>
        <v>0</v>
      </c>
      <c r="L98" s="7"/>
      <c r="N98" s="37" t="n">
        <v>0.2</v>
      </c>
      <c r="R98" s="7" t="n">
        <v>1414</v>
      </c>
    </row>
    <row r="99" customFormat="false" ht="14.25" hidden="true" customHeight="false" outlineLevel="0" collapsed="false">
      <c r="A99" s="7" t="s">
        <v>49</v>
      </c>
    </row>
    <row r="100" customFormat="false" ht="14.25" hidden="true" customHeight="false" outlineLevel="0" collapsed="false">
      <c r="A100" s="7" t="s">
        <v>49</v>
      </c>
    </row>
    <row r="101" customFormat="false" ht="14.25" hidden="true" customHeight="false" outlineLevel="0" collapsed="false">
      <c r="A101" s="7" t="s">
        <v>49</v>
      </c>
    </row>
    <row r="102" customFormat="false" ht="14.25" hidden="true" customHeight="false" outlineLevel="0" collapsed="false">
      <c r="A102" s="7" t="s">
        <v>49</v>
      </c>
    </row>
    <row r="103" customFormat="false" ht="14.25" hidden="true" customHeight="false" outlineLevel="0" collapsed="false">
      <c r="A103" s="7" t="s">
        <v>49</v>
      </c>
    </row>
    <row r="104" customFormat="false" ht="14.25" hidden="true" customHeight="false" outlineLevel="0" collapsed="false">
      <c r="A104" s="7" t="s">
        <v>49</v>
      </c>
    </row>
    <row r="105" customFormat="false" ht="14.25" hidden="true" customHeight="false" outlineLevel="0" collapsed="false">
      <c r="A105" s="7" t="s">
        <v>49</v>
      </c>
    </row>
    <row r="106" customFormat="false" ht="14.25" hidden="true" customHeight="false" outlineLevel="0" collapsed="false">
      <c r="A106" s="7" t="s">
        <v>49</v>
      </c>
    </row>
    <row r="107" customFormat="false" ht="14.25" hidden="true" customHeight="false" outlineLevel="0" collapsed="false">
      <c r="A107" s="7" t="s">
        <v>51</v>
      </c>
    </row>
    <row r="108" customFormat="false" ht="20.25" hidden="false" customHeight="true" outlineLevel="0" collapsed="false">
      <c r="A108" s="7" t="n">
        <v>9</v>
      </c>
      <c r="B108" s="30" t="s">
        <v>83</v>
      </c>
      <c r="C108" s="30"/>
      <c r="D108" s="31" t="s">
        <v>84</v>
      </c>
      <c r="E108" s="31"/>
      <c r="F108" s="31"/>
      <c r="G108" s="32" t="s">
        <v>85</v>
      </c>
      <c r="H108" s="38" t="n">
        <v>1</v>
      </c>
      <c r="I108" s="39"/>
      <c r="J108" s="35"/>
      <c r="K108" s="36" t="n">
        <f aca="false">IF(AND(H108= "",I108= ""), 0, ROUND(ROUND(J108, 2) * ROUND(IF(I108="",H108,I108),  0), 2))</f>
        <v>0</v>
      </c>
      <c r="L108" s="7"/>
      <c r="N108" s="37" t="n">
        <v>0.2</v>
      </c>
      <c r="R108" s="7" t="n">
        <v>1414</v>
      </c>
    </row>
    <row r="109" customFormat="false" ht="14.25" hidden="true" customHeight="false" outlineLevel="0" collapsed="false">
      <c r="A109" s="7" t="s">
        <v>49</v>
      </c>
    </row>
    <row r="110" customFormat="false" ht="14.25" hidden="true" customHeight="false" outlineLevel="0" collapsed="false">
      <c r="A110" s="7" t="s">
        <v>50</v>
      </c>
    </row>
    <row r="111" customFormat="false" ht="14.25" hidden="true" customHeight="false" outlineLevel="0" collapsed="false">
      <c r="A111" s="7" t="s">
        <v>51</v>
      </c>
    </row>
    <row r="112" customFormat="false" ht="14.25" hidden="true" customHeight="false" outlineLevel="0" collapsed="false">
      <c r="A112" s="7" t="s">
        <v>86</v>
      </c>
    </row>
    <row r="113" customFormat="false" ht="29.25" hidden="false" customHeight="true" outlineLevel="0" collapsed="false">
      <c r="A113" s="7" t="n">
        <v>4</v>
      </c>
      <c r="B113" s="26" t="s">
        <v>87</v>
      </c>
      <c r="C113" s="26"/>
      <c r="D113" s="50" t="s">
        <v>88</v>
      </c>
      <c r="E113" s="50"/>
      <c r="F113" s="50"/>
      <c r="G113" s="51"/>
      <c r="H113" s="51"/>
      <c r="I113" s="51"/>
      <c r="J113" s="51"/>
      <c r="K113" s="52"/>
      <c r="L113" s="7"/>
    </row>
    <row r="114" customFormat="false" ht="20.25" hidden="false" customHeight="true" outlineLevel="0" collapsed="false">
      <c r="A114" s="7" t="n">
        <v>9</v>
      </c>
      <c r="B114" s="30" t="s">
        <v>89</v>
      </c>
      <c r="C114" s="30"/>
      <c r="D114" s="31" t="s">
        <v>90</v>
      </c>
      <c r="E114" s="31"/>
      <c r="F114" s="31"/>
      <c r="G114" s="32" t="s">
        <v>48</v>
      </c>
      <c r="H114" s="33" t="n">
        <v>105</v>
      </c>
      <c r="I114" s="34"/>
      <c r="J114" s="35"/>
      <c r="K114" s="36" t="n">
        <f aca="false">IF(AND(H114= "",I114= ""), 0, ROUND(ROUND(J114, 2) * ROUND(IF(I114="",H114,I114),  2), 2))</f>
        <v>0</v>
      </c>
      <c r="L114" s="7"/>
      <c r="N114" s="37" t="n">
        <v>0.2</v>
      </c>
      <c r="R114" s="7" t="n">
        <v>1414</v>
      </c>
    </row>
    <row r="115" customFormat="false" ht="14.25" hidden="true" customHeight="false" outlineLevel="0" collapsed="false">
      <c r="A115" s="7" t="s">
        <v>49</v>
      </c>
    </row>
    <row r="116" customFormat="false" ht="14.25" hidden="true" customHeight="false" outlineLevel="0" collapsed="false">
      <c r="A116" s="7" t="s">
        <v>49</v>
      </c>
    </row>
    <row r="117" customFormat="false" ht="14.25" hidden="true" customHeight="false" outlineLevel="0" collapsed="false">
      <c r="A117" s="7" t="s">
        <v>49</v>
      </c>
    </row>
    <row r="118" customFormat="false" ht="14.25" hidden="true" customHeight="false" outlineLevel="0" collapsed="false">
      <c r="A118" s="7" t="s">
        <v>49</v>
      </c>
    </row>
    <row r="119" customFormat="false" ht="14.25" hidden="true" customHeight="false" outlineLevel="0" collapsed="false">
      <c r="A119" s="7" t="s">
        <v>49</v>
      </c>
    </row>
    <row r="120" customFormat="false" ht="14.25" hidden="true" customHeight="false" outlineLevel="0" collapsed="false">
      <c r="A120" s="7" t="s">
        <v>49</v>
      </c>
    </row>
    <row r="121" customFormat="false" ht="14.25" hidden="true" customHeight="false" outlineLevel="0" collapsed="false">
      <c r="A121" s="7" t="s">
        <v>49</v>
      </c>
    </row>
    <row r="122" customFormat="false" ht="14.25" hidden="true" customHeight="false" outlineLevel="0" collapsed="false">
      <c r="A122" s="7" t="s">
        <v>49</v>
      </c>
    </row>
    <row r="123" customFormat="false" ht="14.25" hidden="true" customHeight="false" outlineLevel="0" collapsed="false">
      <c r="A123" s="7" t="s">
        <v>49</v>
      </c>
    </row>
    <row r="124" customFormat="false" ht="14.25" hidden="true" customHeight="false" outlineLevel="0" collapsed="false">
      <c r="A124" s="7" t="s">
        <v>50</v>
      </c>
    </row>
    <row r="125" customFormat="false" ht="14.25" hidden="true" customHeight="false" outlineLevel="0" collapsed="false">
      <c r="A125" s="7" t="s">
        <v>49</v>
      </c>
    </row>
    <row r="126" customFormat="false" ht="14.25" hidden="true" customHeight="false" outlineLevel="0" collapsed="false">
      <c r="A126" s="7" t="s">
        <v>51</v>
      </c>
    </row>
    <row r="127" customFormat="false" ht="20.25" hidden="false" customHeight="true" outlineLevel="0" collapsed="false">
      <c r="A127" s="7" t="n">
        <v>9</v>
      </c>
      <c r="B127" s="30" t="s">
        <v>91</v>
      </c>
      <c r="C127" s="30"/>
      <c r="D127" s="31" t="s">
        <v>92</v>
      </c>
      <c r="E127" s="31"/>
      <c r="F127" s="31"/>
      <c r="G127" s="32" t="s">
        <v>48</v>
      </c>
      <c r="H127" s="33" t="n">
        <v>71</v>
      </c>
      <c r="I127" s="34"/>
      <c r="J127" s="35"/>
      <c r="K127" s="36" t="n">
        <f aca="false">IF(AND(H127= "",I127= ""), 0, ROUND(ROUND(J127, 2) * ROUND(IF(I127="",H127,I127),  2), 2))</f>
        <v>0</v>
      </c>
      <c r="L127" s="7"/>
      <c r="N127" s="37" t="n">
        <v>0.2</v>
      </c>
      <c r="R127" s="7" t="n">
        <v>1414</v>
      </c>
    </row>
    <row r="128" customFormat="false" ht="14.25" hidden="true" customHeight="false" outlineLevel="0" collapsed="false">
      <c r="A128" s="7" t="s">
        <v>49</v>
      </c>
    </row>
    <row r="129" customFormat="false" ht="14.25" hidden="true" customHeight="false" outlineLevel="0" collapsed="false">
      <c r="A129" s="7" t="s">
        <v>49</v>
      </c>
    </row>
    <row r="130" customFormat="false" ht="14.25" hidden="true" customHeight="false" outlineLevel="0" collapsed="false">
      <c r="A130" s="7" t="s">
        <v>49</v>
      </c>
    </row>
    <row r="131" customFormat="false" ht="14.25" hidden="true" customHeight="false" outlineLevel="0" collapsed="false">
      <c r="A131" s="7" t="s">
        <v>49</v>
      </c>
    </row>
    <row r="132" customFormat="false" ht="14.25" hidden="true" customHeight="false" outlineLevel="0" collapsed="false">
      <c r="A132" s="7" t="s">
        <v>49</v>
      </c>
    </row>
    <row r="133" customFormat="false" ht="14.25" hidden="true" customHeight="false" outlineLevel="0" collapsed="false">
      <c r="A133" s="7" t="s">
        <v>49</v>
      </c>
    </row>
    <row r="134" customFormat="false" ht="14.25" hidden="true" customHeight="false" outlineLevel="0" collapsed="false">
      <c r="A134" s="7" t="s">
        <v>49</v>
      </c>
    </row>
    <row r="135" customFormat="false" ht="14.25" hidden="true" customHeight="false" outlineLevel="0" collapsed="false">
      <c r="A135" s="7" t="s">
        <v>49</v>
      </c>
    </row>
    <row r="136" customFormat="false" ht="14.25" hidden="true" customHeight="false" outlineLevel="0" collapsed="false">
      <c r="A136" s="7" t="s">
        <v>49</v>
      </c>
    </row>
    <row r="137" customFormat="false" ht="14.25" hidden="true" customHeight="false" outlineLevel="0" collapsed="false">
      <c r="A137" s="7" t="s">
        <v>50</v>
      </c>
    </row>
    <row r="138" customFormat="false" ht="14.25" hidden="true" customHeight="false" outlineLevel="0" collapsed="false">
      <c r="A138" s="7" t="s">
        <v>49</v>
      </c>
    </row>
    <row r="139" customFormat="false" ht="14.25" hidden="true" customHeight="false" outlineLevel="0" collapsed="false">
      <c r="A139" s="7" t="s">
        <v>51</v>
      </c>
    </row>
    <row r="140" customFormat="false" ht="20.25" hidden="false" customHeight="true" outlineLevel="0" collapsed="false">
      <c r="A140" s="7" t="n">
        <v>9</v>
      </c>
      <c r="B140" s="30" t="s">
        <v>93</v>
      </c>
      <c r="C140" s="30"/>
      <c r="D140" s="31" t="s">
        <v>94</v>
      </c>
      <c r="E140" s="31"/>
      <c r="F140" s="31"/>
      <c r="G140" s="32" t="s">
        <v>48</v>
      </c>
      <c r="H140" s="33" t="n">
        <v>59</v>
      </c>
      <c r="I140" s="34"/>
      <c r="J140" s="35"/>
      <c r="K140" s="36" t="n">
        <f aca="false">IF(AND(H140= "",I140= ""), 0, ROUND(ROUND(J140, 2) * ROUND(IF(I140="",H140,I140),  2), 2))</f>
        <v>0</v>
      </c>
      <c r="L140" s="7"/>
      <c r="N140" s="37" t="n">
        <v>0.2</v>
      </c>
      <c r="R140" s="7" t="n">
        <v>1414</v>
      </c>
    </row>
    <row r="141" customFormat="false" ht="14.25" hidden="true" customHeight="false" outlineLevel="0" collapsed="false">
      <c r="A141" s="7" t="s">
        <v>49</v>
      </c>
    </row>
    <row r="142" customFormat="false" ht="14.25" hidden="true" customHeight="false" outlineLevel="0" collapsed="false">
      <c r="A142" s="7" t="s">
        <v>49</v>
      </c>
    </row>
    <row r="143" customFormat="false" ht="14.25" hidden="true" customHeight="false" outlineLevel="0" collapsed="false">
      <c r="A143" s="7" t="s">
        <v>49</v>
      </c>
    </row>
    <row r="144" customFormat="false" ht="14.25" hidden="true" customHeight="false" outlineLevel="0" collapsed="false">
      <c r="A144" s="7" t="s">
        <v>49</v>
      </c>
    </row>
    <row r="145" customFormat="false" ht="14.25" hidden="true" customHeight="false" outlineLevel="0" collapsed="false">
      <c r="A145" s="7" t="s">
        <v>49</v>
      </c>
    </row>
    <row r="146" customFormat="false" ht="14.25" hidden="true" customHeight="false" outlineLevel="0" collapsed="false">
      <c r="A146" s="7" t="s">
        <v>49</v>
      </c>
    </row>
    <row r="147" customFormat="false" ht="14.25" hidden="true" customHeight="false" outlineLevel="0" collapsed="false">
      <c r="A147" s="7" t="s">
        <v>49</v>
      </c>
    </row>
    <row r="148" customFormat="false" ht="14.25" hidden="true" customHeight="false" outlineLevel="0" collapsed="false">
      <c r="A148" s="7" t="s">
        <v>49</v>
      </c>
    </row>
    <row r="149" customFormat="false" ht="14.25" hidden="true" customHeight="false" outlineLevel="0" collapsed="false">
      <c r="A149" s="7" t="s">
        <v>49</v>
      </c>
    </row>
    <row r="150" customFormat="false" ht="14.25" hidden="true" customHeight="false" outlineLevel="0" collapsed="false">
      <c r="A150" s="7" t="s">
        <v>50</v>
      </c>
    </row>
    <row r="151" customFormat="false" ht="14.25" hidden="true" customHeight="false" outlineLevel="0" collapsed="false">
      <c r="A151" s="7" t="s">
        <v>49</v>
      </c>
    </row>
    <row r="152" customFormat="false" ht="14.25" hidden="true" customHeight="false" outlineLevel="0" collapsed="false">
      <c r="A152" s="7" t="s">
        <v>51</v>
      </c>
    </row>
    <row r="153" customFormat="false" ht="20.25" hidden="false" customHeight="true" outlineLevel="0" collapsed="false">
      <c r="A153" s="7" t="n">
        <v>9</v>
      </c>
      <c r="B153" s="30" t="s">
        <v>95</v>
      </c>
      <c r="C153" s="30"/>
      <c r="D153" s="31" t="s">
        <v>96</v>
      </c>
      <c r="E153" s="31"/>
      <c r="F153" s="31"/>
      <c r="G153" s="32" t="s">
        <v>57</v>
      </c>
      <c r="H153" s="33" t="n">
        <v>10</v>
      </c>
      <c r="I153" s="34"/>
      <c r="J153" s="35"/>
      <c r="K153" s="36" t="n">
        <f aca="false">IF(AND(H153= "",I153= ""), 0, ROUND(ROUND(J153, 2) * ROUND(IF(I153="",H153,I153),  2), 2))</f>
        <v>0</v>
      </c>
      <c r="L153" s="7"/>
      <c r="N153" s="37" t="n">
        <v>0.2</v>
      </c>
      <c r="R153" s="7" t="n">
        <v>1414</v>
      </c>
    </row>
    <row r="154" customFormat="false" ht="14.25" hidden="true" customHeight="false" outlineLevel="0" collapsed="false">
      <c r="A154" s="7" t="s">
        <v>49</v>
      </c>
    </row>
    <row r="155" customFormat="false" ht="14.25" hidden="true" customHeight="false" outlineLevel="0" collapsed="false">
      <c r="A155" s="7" t="s">
        <v>49</v>
      </c>
    </row>
    <row r="156" customFormat="false" ht="14.25" hidden="true" customHeight="false" outlineLevel="0" collapsed="false">
      <c r="A156" s="7" t="s">
        <v>49</v>
      </c>
    </row>
    <row r="157" customFormat="false" ht="14.25" hidden="true" customHeight="false" outlineLevel="0" collapsed="false">
      <c r="A157" s="7" t="s">
        <v>49</v>
      </c>
    </row>
    <row r="158" customFormat="false" ht="14.25" hidden="true" customHeight="false" outlineLevel="0" collapsed="false">
      <c r="A158" s="7" t="s">
        <v>49</v>
      </c>
    </row>
    <row r="159" customFormat="false" ht="14.25" hidden="true" customHeight="false" outlineLevel="0" collapsed="false">
      <c r="A159" s="7" t="s">
        <v>49</v>
      </c>
    </row>
    <row r="160" customFormat="false" ht="14.25" hidden="true" customHeight="false" outlineLevel="0" collapsed="false">
      <c r="A160" s="7" t="s">
        <v>49</v>
      </c>
    </row>
    <row r="161" customFormat="false" ht="14.25" hidden="true" customHeight="false" outlineLevel="0" collapsed="false">
      <c r="A161" s="7" t="s">
        <v>49</v>
      </c>
    </row>
    <row r="162" customFormat="false" ht="14.25" hidden="true" customHeight="false" outlineLevel="0" collapsed="false">
      <c r="A162" s="7" t="s">
        <v>49</v>
      </c>
    </row>
    <row r="163" customFormat="false" ht="14.25" hidden="true" customHeight="false" outlineLevel="0" collapsed="false">
      <c r="A163" s="7" t="s">
        <v>50</v>
      </c>
    </row>
    <row r="164" customFormat="false" ht="14.25" hidden="true" customHeight="false" outlineLevel="0" collapsed="false">
      <c r="A164" s="7" t="s">
        <v>49</v>
      </c>
    </row>
    <row r="165" customFormat="false" ht="14.25" hidden="true" customHeight="false" outlineLevel="0" collapsed="false">
      <c r="A165" s="7" t="s">
        <v>51</v>
      </c>
    </row>
    <row r="166" customFormat="false" ht="30" hidden="false" customHeight="true" outlineLevel="0" collapsed="false">
      <c r="A166" s="7" t="n">
        <v>9</v>
      </c>
      <c r="B166" s="30" t="s">
        <v>97</v>
      </c>
      <c r="C166" s="30"/>
      <c r="D166" s="31" t="s">
        <v>98</v>
      </c>
      <c r="E166" s="31"/>
      <c r="F166" s="31"/>
      <c r="G166" s="32" t="s">
        <v>64</v>
      </c>
      <c r="H166" s="33" t="n">
        <v>1</v>
      </c>
      <c r="I166" s="34"/>
      <c r="J166" s="35"/>
      <c r="K166" s="36" t="n">
        <f aca="false">IF(AND(H166= "",I166= ""), 0, ROUND(ROUND(J166, 2) * ROUND(IF(I166="",H166,I166),  2), 2))</f>
        <v>0</v>
      </c>
      <c r="L166" s="7"/>
      <c r="N166" s="37" t="n">
        <v>0.2</v>
      </c>
      <c r="R166" s="7" t="n">
        <v>1414</v>
      </c>
    </row>
    <row r="167" customFormat="false" ht="14.25" hidden="true" customHeight="false" outlineLevel="0" collapsed="false">
      <c r="A167" s="7" t="s">
        <v>49</v>
      </c>
    </row>
    <row r="168" customFormat="false" ht="14.25" hidden="true" customHeight="false" outlineLevel="0" collapsed="false">
      <c r="A168" s="7" t="s">
        <v>49</v>
      </c>
    </row>
    <row r="169" customFormat="false" ht="14.25" hidden="true" customHeight="false" outlineLevel="0" collapsed="false">
      <c r="A169" s="7" t="s">
        <v>49</v>
      </c>
    </row>
    <row r="170" customFormat="false" ht="14.25" hidden="true" customHeight="false" outlineLevel="0" collapsed="false">
      <c r="A170" s="7" t="s">
        <v>49</v>
      </c>
    </row>
    <row r="171" customFormat="false" ht="14.25" hidden="true" customHeight="false" outlineLevel="0" collapsed="false">
      <c r="A171" s="7" t="s">
        <v>49</v>
      </c>
    </row>
    <row r="172" customFormat="false" ht="14.25" hidden="true" customHeight="false" outlineLevel="0" collapsed="false">
      <c r="A172" s="7" t="s">
        <v>49</v>
      </c>
    </row>
    <row r="173" customFormat="false" ht="14.25" hidden="true" customHeight="false" outlineLevel="0" collapsed="false">
      <c r="A173" s="7" t="s">
        <v>49</v>
      </c>
    </row>
    <row r="174" customFormat="false" ht="14.25" hidden="true" customHeight="false" outlineLevel="0" collapsed="false">
      <c r="A174" s="7" t="s">
        <v>49</v>
      </c>
    </row>
    <row r="175" customFormat="false" ht="14.25" hidden="true" customHeight="false" outlineLevel="0" collapsed="false">
      <c r="A175" s="7" t="s">
        <v>49</v>
      </c>
    </row>
    <row r="176" customFormat="false" ht="14.25" hidden="true" customHeight="false" outlineLevel="0" collapsed="false">
      <c r="A176" s="7" t="s">
        <v>49</v>
      </c>
    </row>
    <row r="177" customFormat="false" ht="14.25" hidden="true" customHeight="false" outlineLevel="0" collapsed="false">
      <c r="A177" s="7" t="s">
        <v>50</v>
      </c>
    </row>
    <row r="178" customFormat="false" ht="14.25" hidden="true" customHeight="false" outlineLevel="0" collapsed="false">
      <c r="A178" s="7" t="s">
        <v>49</v>
      </c>
    </row>
    <row r="179" customFormat="false" ht="14.25" hidden="true" customHeight="false" outlineLevel="0" collapsed="false">
      <c r="A179" s="7" t="s">
        <v>51</v>
      </c>
    </row>
    <row r="180" customFormat="false" ht="14.25" hidden="false" customHeight="true" outlineLevel="0" collapsed="false">
      <c r="A180" s="7" t="n">
        <v>9</v>
      </c>
      <c r="B180" s="30" t="s">
        <v>99</v>
      </c>
      <c r="C180" s="30"/>
      <c r="D180" s="31" t="s">
        <v>100</v>
      </c>
      <c r="E180" s="31"/>
      <c r="F180" s="31"/>
      <c r="G180" s="32" t="s">
        <v>57</v>
      </c>
      <c r="H180" s="33" t="n">
        <v>28</v>
      </c>
      <c r="I180" s="34"/>
      <c r="J180" s="35"/>
      <c r="K180" s="36" t="n">
        <f aca="false">IF(AND(H180= "",I180= ""), 0, ROUND(ROUND(J180, 2) * ROUND(IF(I180="",H180,I180),  2), 2))</f>
        <v>0</v>
      </c>
      <c r="L180" s="7"/>
      <c r="N180" s="37" t="n">
        <v>0.2</v>
      </c>
      <c r="R180" s="7" t="n">
        <v>1414</v>
      </c>
    </row>
    <row r="181" customFormat="false" ht="14.25" hidden="true" customHeight="false" outlineLevel="0" collapsed="false">
      <c r="A181" s="7" t="s">
        <v>49</v>
      </c>
    </row>
    <row r="182" customFormat="false" ht="14.25" hidden="true" customHeight="false" outlineLevel="0" collapsed="false">
      <c r="A182" s="7" t="s">
        <v>49</v>
      </c>
    </row>
    <row r="183" customFormat="false" ht="14.25" hidden="true" customHeight="false" outlineLevel="0" collapsed="false">
      <c r="A183" s="7" t="s">
        <v>49</v>
      </c>
    </row>
    <row r="184" customFormat="false" ht="14.25" hidden="true" customHeight="false" outlineLevel="0" collapsed="false">
      <c r="A184" s="7" t="s">
        <v>49</v>
      </c>
    </row>
    <row r="185" customFormat="false" ht="14.25" hidden="true" customHeight="false" outlineLevel="0" collapsed="false">
      <c r="A185" s="7" t="s">
        <v>49</v>
      </c>
    </row>
    <row r="186" customFormat="false" ht="14.25" hidden="true" customHeight="false" outlineLevel="0" collapsed="false">
      <c r="A186" s="7" t="s">
        <v>49</v>
      </c>
    </row>
    <row r="187" customFormat="false" ht="14.25" hidden="true" customHeight="false" outlineLevel="0" collapsed="false">
      <c r="A187" s="7" t="s">
        <v>49</v>
      </c>
    </row>
    <row r="188" customFormat="false" ht="14.25" hidden="true" customHeight="false" outlineLevel="0" collapsed="false">
      <c r="A188" s="7" t="s">
        <v>49</v>
      </c>
    </row>
    <row r="189" customFormat="false" ht="14.25" hidden="true" customHeight="false" outlineLevel="0" collapsed="false">
      <c r="A189" s="7" t="s">
        <v>49</v>
      </c>
    </row>
    <row r="190" customFormat="false" ht="14.25" hidden="true" customHeight="false" outlineLevel="0" collapsed="false">
      <c r="A190" s="7" t="s">
        <v>50</v>
      </c>
    </row>
    <row r="191" customFormat="false" ht="14.25" hidden="true" customHeight="false" outlineLevel="0" collapsed="false">
      <c r="A191" s="7" t="s">
        <v>49</v>
      </c>
    </row>
    <row r="192" customFormat="false" ht="14.25" hidden="true" customHeight="false" outlineLevel="0" collapsed="false">
      <c r="A192" s="7" t="s">
        <v>51</v>
      </c>
    </row>
    <row r="193" customFormat="false" ht="14.25" hidden="false" customHeight="true" outlineLevel="0" collapsed="false">
      <c r="A193" s="7" t="n">
        <v>9</v>
      </c>
      <c r="B193" s="30" t="s">
        <v>101</v>
      </c>
      <c r="C193" s="30"/>
      <c r="D193" s="31" t="s">
        <v>102</v>
      </c>
      <c r="E193" s="31"/>
      <c r="F193" s="31"/>
      <c r="G193" s="32" t="s">
        <v>48</v>
      </c>
      <c r="H193" s="33" t="n">
        <v>40</v>
      </c>
      <c r="I193" s="34"/>
      <c r="J193" s="35"/>
      <c r="K193" s="36" t="n">
        <f aca="false">IF(AND(H193= "",I193= ""), 0, ROUND(ROUND(J193, 2) * ROUND(IF(I193="",H193,I193),  2), 2))</f>
        <v>0</v>
      </c>
      <c r="L193" s="7"/>
      <c r="N193" s="37" t="n">
        <v>0.2</v>
      </c>
      <c r="R193" s="7" t="n">
        <v>1414</v>
      </c>
    </row>
    <row r="194" customFormat="false" ht="14.25" hidden="true" customHeight="false" outlineLevel="0" collapsed="false">
      <c r="A194" s="7" t="s">
        <v>49</v>
      </c>
    </row>
    <row r="195" customFormat="false" ht="14.25" hidden="true" customHeight="false" outlineLevel="0" collapsed="false">
      <c r="A195" s="7" t="s">
        <v>49</v>
      </c>
    </row>
    <row r="196" customFormat="false" ht="14.25" hidden="true" customHeight="false" outlineLevel="0" collapsed="false">
      <c r="A196" s="7" t="s">
        <v>49</v>
      </c>
    </row>
    <row r="197" customFormat="false" ht="14.25" hidden="true" customHeight="false" outlineLevel="0" collapsed="false">
      <c r="A197" s="7" t="s">
        <v>49</v>
      </c>
    </row>
    <row r="198" customFormat="false" ht="14.25" hidden="true" customHeight="false" outlineLevel="0" collapsed="false">
      <c r="A198" s="7" t="s">
        <v>49</v>
      </c>
    </row>
    <row r="199" customFormat="false" ht="14.25" hidden="true" customHeight="false" outlineLevel="0" collapsed="false">
      <c r="A199" s="7" t="s">
        <v>49</v>
      </c>
    </row>
    <row r="200" customFormat="false" ht="14.25" hidden="true" customHeight="false" outlineLevel="0" collapsed="false">
      <c r="A200" s="7" t="s">
        <v>49</v>
      </c>
    </row>
    <row r="201" customFormat="false" ht="14.25" hidden="true" customHeight="false" outlineLevel="0" collapsed="false">
      <c r="A201" s="7" t="s">
        <v>49</v>
      </c>
    </row>
    <row r="202" customFormat="false" ht="14.25" hidden="true" customHeight="false" outlineLevel="0" collapsed="false">
      <c r="A202" s="7" t="s">
        <v>49</v>
      </c>
    </row>
    <row r="203" customFormat="false" ht="14.25" hidden="true" customHeight="false" outlineLevel="0" collapsed="false">
      <c r="A203" s="7" t="s">
        <v>50</v>
      </c>
    </row>
    <row r="204" customFormat="false" ht="14.25" hidden="true" customHeight="false" outlineLevel="0" collapsed="false">
      <c r="A204" s="7" t="s">
        <v>49</v>
      </c>
    </row>
    <row r="205" customFormat="false" ht="14.25" hidden="true" customHeight="false" outlineLevel="0" collapsed="false">
      <c r="A205" s="7" t="s">
        <v>51</v>
      </c>
    </row>
    <row r="206" customFormat="false" ht="14.25" hidden="false" customHeight="true" outlineLevel="0" collapsed="false">
      <c r="A206" s="7" t="n">
        <v>9</v>
      </c>
      <c r="B206" s="30" t="s">
        <v>103</v>
      </c>
      <c r="C206" s="30"/>
      <c r="D206" s="31" t="s">
        <v>104</v>
      </c>
      <c r="E206" s="31"/>
      <c r="F206" s="31"/>
      <c r="G206" s="32" t="s">
        <v>48</v>
      </c>
      <c r="H206" s="33" t="n">
        <v>715</v>
      </c>
      <c r="I206" s="34"/>
      <c r="J206" s="35"/>
      <c r="K206" s="36" t="n">
        <f aca="false">IF(AND(H206= "",I206= ""), 0, ROUND(ROUND(J206, 2) * ROUND(IF(I206="",H206,I206),  2), 2))</f>
        <v>0</v>
      </c>
      <c r="L206" s="7"/>
      <c r="N206" s="37" t="n">
        <v>0.2</v>
      </c>
      <c r="R206" s="7" t="n">
        <v>1414</v>
      </c>
    </row>
    <row r="207" customFormat="false" ht="14.25" hidden="true" customHeight="false" outlineLevel="0" collapsed="false">
      <c r="A207" s="7" t="s">
        <v>49</v>
      </c>
    </row>
    <row r="208" customFormat="false" ht="14.25" hidden="true" customHeight="false" outlineLevel="0" collapsed="false">
      <c r="A208" s="7" t="s">
        <v>49</v>
      </c>
    </row>
    <row r="209" customFormat="false" ht="14.25" hidden="true" customHeight="false" outlineLevel="0" collapsed="false">
      <c r="A209" s="7" t="s">
        <v>50</v>
      </c>
    </row>
    <row r="210" customFormat="false" ht="14.25" hidden="true" customHeight="false" outlineLevel="0" collapsed="false">
      <c r="A210" s="7" t="s">
        <v>49</v>
      </c>
    </row>
    <row r="211" customFormat="false" ht="14.25" hidden="true" customHeight="false" outlineLevel="0" collapsed="false">
      <c r="A211" s="7" t="s">
        <v>51</v>
      </c>
    </row>
    <row r="212" customFormat="false" ht="14.25" hidden="false" customHeight="true" outlineLevel="0" collapsed="false">
      <c r="A212" s="7" t="n">
        <v>9</v>
      </c>
      <c r="B212" s="30" t="s">
        <v>105</v>
      </c>
      <c r="C212" s="30"/>
      <c r="D212" s="31" t="s">
        <v>106</v>
      </c>
      <c r="E212" s="31"/>
      <c r="F212" s="31"/>
      <c r="G212" s="32" t="s">
        <v>69</v>
      </c>
      <c r="H212" s="38" t="n">
        <v>1</v>
      </c>
      <c r="I212" s="39"/>
      <c r="J212" s="35"/>
      <c r="K212" s="36" t="n">
        <f aca="false">IF(AND(H212= "",I212= ""), 0, ROUND(ROUND(J212, 2) * ROUND(IF(I212="",H212,I212),  0), 2))</f>
        <v>0</v>
      </c>
      <c r="L212" s="7"/>
      <c r="N212" s="37" t="n">
        <v>0.2</v>
      </c>
      <c r="R212" s="7" t="n">
        <v>1414</v>
      </c>
    </row>
    <row r="213" customFormat="false" ht="14.25" hidden="true" customHeight="false" outlineLevel="0" collapsed="false">
      <c r="A213" s="7" t="s">
        <v>49</v>
      </c>
    </row>
    <row r="214" customFormat="false" ht="14.25" hidden="true" customHeight="false" outlineLevel="0" collapsed="false">
      <c r="A214" s="7" t="s">
        <v>49</v>
      </c>
    </row>
    <row r="215" customFormat="false" ht="14.25" hidden="true" customHeight="false" outlineLevel="0" collapsed="false">
      <c r="A215" s="7" t="s">
        <v>50</v>
      </c>
    </row>
    <row r="216" customFormat="false" ht="14.25" hidden="true" customHeight="false" outlineLevel="0" collapsed="false">
      <c r="A216" s="7" t="s">
        <v>49</v>
      </c>
    </row>
    <row r="217" customFormat="false" ht="14.25" hidden="true" customHeight="false" outlineLevel="0" collapsed="false">
      <c r="A217" s="7" t="s">
        <v>51</v>
      </c>
    </row>
    <row r="218" customFormat="false" ht="27" hidden="false" customHeight="true" outlineLevel="0" collapsed="false">
      <c r="A218" s="7" t="n">
        <v>9</v>
      </c>
      <c r="B218" s="30" t="s">
        <v>107</v>
      </c>
      <c r="C218" s="30"/>
      <c r="D218" s="31" t="s">
        <v>108</v>
      </c>
      <c r="E218" s="31"/>
      <c r="F218" s="31"/>
      <c r="G218" s="32" t="s">
        <v>69</v>
      </c>
      <c r="H218" s="38" t="n">
        <v>1</v>
      </c>
      <c r="I218" s="39"/>
      <c r="J218" s="35"/>
      <c r="K218" s="36" t="n">
        <f aca="false">IF(AND(H218= "",I218= ""), 0, ROUND(ROUND(J218, 2) * ROUND(IF(I218="",H218,I218),  0), 2))</f>
        <v>0</v>
      </c>
      <c r="L218" s="7"/>
      <c r="N218" s="37" t="n">
        <v>0.2</v>
      </c>
      <c r="R218" s="7" t="n">
        <v>1414</v>
      </c>
    </row>
    <row r="219" customFormat="false" ht="14.25" hidden="true" customHeight="false" outlineLevel="0" collapsed="false">
      <c r="A219" s="7" t="s">
        <v>49</v>
      </c>
    </row>
    <row r="220" customFormat="false" ht="14.25" hidden="true" customHeight="false" outlineLevel="0" collapsed="false">
      <c r="A220" s="7" t="s">
        <v>49</v>
      </c>
    </row>
    <row r="221" customFormat="false" ht="14.25" hidden="true" customHeight="false" outlineLevel="0" collapsed="false">
      <c r="A221" s="7" t="s">
        <v>50</v>
      </c>
    </row>
    <row r="222" customFormat="false" ht="14.25" hidden="true" customHeight="false" outlineLevel="0" collapsed="false">
      <c r="A222" s="7" t="s">
        <v>49</v>
      </c>
    </row>
    <row r="223" customFormat="false" ht="14.25" hidden="true" customHeight="false" outlineLevel="0" collapsed="false">
      <c r="A223" s="7" t="s">
        <v>51</v>
      </c>
    </row>
    <row r="224" customFormat="false" ht="26.25" hidden="false" customHeight="true" outlineLevel="0" collapsed="false">
      <c r="A224" s="7" t="n">
        <v>9</v>
      </c>
      <c r="B224" s="30" t="s">
        <v>109</v>
      </c>
      <c r="C224" s="30"/>
      <c r="D224" s="31" t="s">
        <v>110</v>
      </c>
      <c r="E224" s="31"/>
      <c r="F224" s="31"/>
      <c r="G224" s="32" t="s">
        <v>69</v>
      </c>
      <c r="H224" s="38" t="n">
        <v>2</v>
      </c>
      <c r="I224" s="39"/>
      <c r="J224" s="35"/>
      <c r="K224" s="36" t="n">
        <f aca="false">IF(AND(H224= "",I224= ""), 0, ROUND(ROUND(J224, 2) * ROUND(IF(I224="",H224,I224),  0), 2))</f>
        <v>0</v>
      </c>
      <c r="L224" s="7"/>
      <c r="N224" s="37" t="n">
        <v>0.2</v>
      </c>
      <c r="R224" s="7" t="n">
        <v>1414</v>
      </c>
    </row>
    <row r="225" customFormat="false" ht="14.25" hidden="true" customHeight="false" outlineLevel="0" collapsed="false">
      <c r="A225" s="7" t="s">
        <v>49</v>
      </c>
    </row>
    <row r="226" customFormat="false" ht="14.25" hidden="true" customHeight="false" outlineLevel="0" collapsed="false">
      <c r="A226" s="7" t="s">
        <v>49</v>
      </c>
    </row>
    <row r="227" customFormat="false" ht="14.25" hidden="true" customHeight="false" outlineLevel="0" collapsed="false">
      <c r="A227" s="7" t="s">
        <v>50</v>
      </c>
    </row>
    <row r="228" customFormat="false" ht="14.25" hidden="true" customHeight="false" outlineLevel="0" collapsed="false">
      <c r="A228" s="7" t="s">
        <v>49</v>
      </c>
    </row>
    <row r="229" customFormat="false" ht="14.25" hidden="true" customHeight="false" outlineLevel="0" collapsed="false">
      <c r="A229" s="7" t="s">
        <v>51</v>
      </c>
    </row>
    <row r="230" customFormat="false" ht="24.75" hidden="false" customHeight="true" outlineLevel="0" collapsed="false">
      <c r="A230" s="7" t="n">
        <v>9</v>
      </c>
      <c r="B230" s="30" t="s">
        <v>111</v>
      </c>
      <c r="C230" s="30"/>
      <c r="D230" s="31" t="s">
        <v>112</v>
      </c>
      <c r="E230" s="31"/>
      <c r="F230" s="31"/>
      <c r="G230" s="32" t="s">
        <v>69</v>
      </c>
      <c r="H230" s="38" t="n">
        <v>1</v>
      </c>
      <c r="I230" s="39"/>
      <c r="J230" s="35"/>
      <c r="K230" s="36" t="n">
        <f aca="false">IF(AND(H230= "",I230= ""), 0, ROUND(ROUND(J230, 2) * ROUND(IF(I230="",H230,I230),  0), 2))</f>
        <v>0</v>
      </c>
      <c r="L230" s="7"/>
      <c r="N230" s="37" t="n">
        <v>0.2</v>
      </c>
      <c r="R230" s="7" t="n">
        <v>1414</v>
      </c>
    </row>
    <row r="231" customFormat="false" ht="14.25" hidden="true" customHeight="false" outlineLevel="0" collapsed="false">
      <c r="A231" s="7" t="s">
        <v>49</v>
      </c>
    </row>
    <row r="232" customFormat="false" ht="14.25" hidden="true" customHeight="false" outlineLevel="0" collapsed="false">
      <c r="A232" s="7" t="s">
        <v>49</v>
      </c>
    </row>
    <row r="233" customFormat="false" ht="14.25" hidden="true" customHeight="false" outlineLevel="0" collapsed="false">
      <c r="A233" s="7" t="s">
        <v>50</v>
      </c>
    </row>
    <row r="234" customFormat="false" ht="14.25" hidden="true" customHeight="false" outlineLevel="0" collapsed="false">
      <c r="A234" s="7" t="s">
        <v>49</v>
      </c>
    </row>
    <row r="235" customFormat="false" ht="14.25" hidden="true" customHeight="false" outlineLevel="0" collapsed="false">
      <c r="A235" s="7" t="s">
        <v>51</v>
      </c>
    </row>
    <row r="236" customFormat="false" ht="24" hidden="false" customHeight="true" outlineLevel="0" collapsed="false">
      <c r="A236" s="7" t="n">
        <v>9</v>
      </c>
      <c r="B236" s="30" t="s">
        <v>113</v>
      </c>
      <c r="C236" s="30"/>
      <c r="D236" s="31" t="s">
        <v>114</v>
      </c>
      <c r="E236" s="31"/>
      <c r="F236" s="31"/>
      <c r="G236" s="32" t="s">
        <v>69</v>
      </c>
      <c r="H236" s="38" t="n">
        <v>1</v>
      </c>
      <c r="I236" s="39"/>
      <c r="J236" s="35"/>
      <c r="K236" s="36" t="n">
        <f aca="false">IF(AND(H236= "",I236= ""), 0, ROUND(ROUND(J236, 2) * ROUND(IF(I236="",H236,I236),  0), 2))</f>
        <v>0</v>
      </c>
      <c r="L236" s="7"/>
      <c r="N236" s="37" t="n">
        <v>0.2</v>
      </c>
      <c r="R236" s="7" t="n">
        <v>1414</v>
      </c>
    </row>
    <row r="237" customFormat="false" ht="14.25" hidden="true" customHeight="false" outlineLevel="0" collapsed="false">
      <c r="A237" s="7" t="s">
        <v>49</v>
      </c>
    </row>
    <row r="238" customFormat="false" ht="14.25" hidden="true" customHeight="false" outlineLevel="0" collapsed="false">
      <c r="A238" s="7" t="s">
        <v>49</v>
      </c>
    </row>
    <row r="239" customFormat="false" ht="14.25" hidden="true" customHeight="false" outlineLevel="0" collapsed="false">
      <c r="A239" s="7" t="s">
        <v>50</v>
      </c>
    </row>
    <row r="240" customFormat="false" ht="14.25" hidden="true" customHeight="false" outlineLevel="0" collapsed="false">
      <c r="A240" s="7" t="s">
        <v>49</v>
      </c>
    </row>
    <row r="241" customFormat="false" ht="14.25" hidden="true" customHeight="false" outlineLevel="0" collapsed="false">
      <c r="A241" s="7" t="s">
        <v>51</v>
      </c>
    </row>
    <row r="242" customFormat="false" ht="26.25" hidden="false" customHeight="true" outlineLevel="0" collapsed="false">
      <c r="A242" s="7" t="n">
        <v>9</v>
      </c>
      <c r="B242" s="30" t="s">
        <v>115</v>
      </c>
      <c r="C242" s="30"/>
      <c r="D242" s="31" t="s">
        <v>116</v>
      </c>
      <c r="E242" s="31"/>
      <c r="F242" s="31"/>
      <c r="G242" s="32" t="s">
        <v>69</v>
      </c>
      <c r="H242" s="38" t="n">
        <v>2</v>
      </c>
      <c r="I242" s="39"/>
      <c r="J242" s="35"/>
      <c r="K242" s="36" t="n">
        <f aca="false">IF(AND(H242= "",I242= ""), 0, ROUND(ROUND(J242, 2) * ROUND(IF(I242="",H242,I242),  0), 2))</f>
        <v>0</v>
      </c>
      <c r="L242" s="7"/>
      <c r="N242" s="37" t="n">
        <v>0.2</v>
      </c>
      <c r="R242" s="7" t="n">
        <v>1414</v>
      </c>
    </row>
    <row r="243" customFormat="false" ht="14.25" hidden="true" customHeight="false" outlineLevel="0" collapsed="false">
      <c r="A243" s="7" t="s">
        <v>49</v>
      </c>
    </row>
    <row r="244" customFormat="false" ht="14.25" hidden="true" customHeight="false" outlineLevel="0" collapsed="false">
      <c r="A244" s="7" t="s">
        <v>49</v>
      </c>
    </row>
    <row r="245" customFormat="false" ht="14.25" hidden="true" customHeight="false" outlineLevel="0" collapsed="false">
      <c r="A245" s="7" t="s">
        <v>50</v>
      </c>
    </row>
    <row r="246" customFormat="false" ht="14.25" hidden="true" customHeight="false" outlineLevel="0" collapsed="false">
      <c r="A246" s="7" t="s">
        <v>49</v>
      </c>
    </row>
    <row r="247" customFormat="false" ht="14.25" hidden="true" customHeight="false" outlineLevel="0" collapsed="false">
      <c r="A247" s="7" t="s">
        <v>51</v>
      </c>
    </row>
    <row r="248" customFormat="false" ht="14.25" hidden="true" customHeight="false" outlineLevel="0" collapsed="false">
      <c r="A248" s="7" t="s">
        <v>86</v>
      </c>
    </row>
    <row r="249" customFormat="false" ht="25.5" hidden="false" customHeight="true" outlineLevel="0" collapsed="false">
      <c r="A249" s="7" t="n">
        <v>4</v>
      </c>
      <c r="B249" s="26" t="s">
        <v>117</v>
      </c>
      <c r="C249" s="26"/>
      <c r="D249" s="50" t="s">
        <v>118</v>
      </c>
      <c r="E249" s="50"/>
      <c r="F249" s="50"/>
      <c r="G249" s="51"/>
      <c r="H249" s="51"/>
      <c r="I249" s="51"/>
      <c r="J249" s="51"/>
      <c r="K249" s="52"/>
      <c r="L249" s="7"/>
    </row>
    <row r="250" customFormat="false" ht="15" hidden="false" customHeight="true" outlineLevel="0" collapsed="false">
      <c r="A250" s="7" t="n">
        <v>9</v>
      </c>
      <c r="B250" s="30" t="s">
        <v>119</v>
      </c>
      <c r="C250" s="30"/>
      <c r="D250" s="40" t="s">
        <v>120</v>
      </c>
      <c r="E250" s="40"/>
      <c r="F250" s="40"/>
      <c r="G250" s="32" t="s">
        <v>57</v>
      </c>
      <c r="H250" s="33" t="n">
        <v>182</v>
      </c>
      <c r="I250" s="34"/>
      <c r="J250" s="35"/>
      <c r="K250" s="36" t="n">
        <f aca="false">IF(AND(H250= "",I250= ""), 0, ROUND(ROUND(J250, 2) * ROUND(IF(I250="",H250,I250),  2), 2))</f>
        <v>0</v>
      </c>
      <c r="L250" s="7"/>
      <c r="N250" s="37" t="n">
        <v>0.2</v>
      </c>
      <c r="R250" s="7" t="n">
        <v>1414</v>
      </c>
    </row>
    <row r="251" customFormat="false" ht="14.25" hidden="true" customHeight="false" outlineLevel="0" collapsed="false">
      <c r="A251" s="7" t="s">
        <v>49</v>
      </c>
    </row>
    <row r="252" customFormat="false" ht="14.25" hidden="true" customHeight="false" outlineLevel="0" collapsed="false">
      <c r="A252" s="7" t="s">
        <v>49</v>
      </c>
    </row>
    <row r="253" customFormat="false" ht="14.25" hidden="true" customHeight="false" outlineLevel="0" collapsed="false">
      <c r="A253" s="7" t="s">
        <v>49</v>
      </c>
    </row>
    <row r="254" customFormat="false" ht="14.25" hidden="true" customHeight="false" outlineLevel="0" collapsed="false">
      <c r="A254" s="7" t="s">
        <v>50</v>
      </c>
    </row>
    <row r="255" customFormat="false" ht="14.25" hidden="true" customHeight="false" outlineLevel="0" collapsed="false">
      <c r="A255" s="7" t="s">
        <v>49</v>
      </c>
    </row>
    <row r="256" customFormat="false" ht="14.25" hidden="true" customHeight="false" outlineLevel="0" collapsed="false">
      <c r="A256" s="7" t="s">
        <v>51</v>
      </c>
    </row>
    <row r="257" customFormat="false" ht="14.25" hidden="false" customHeight="true" outlineLevel="0" collapsed="false">
      <c r="A257" s="7" t="n">
        <v>9</v>
      </c>
      <c r="B257" s="30" t="s">
        <v>121</v>
      </c>
      <c r="C257" s="30"/>
      <c r="D257" s="31" t="s">
        <v>122</v>
      </c>
      <c r="E257" s="31"/>
      <c r="F257" s="31"/>
      <c r="G257" s="32" t="s">
        <v>57</v>
      </c>
      <c r="H257" s="33" t="n">
        <v>47</v>
      </c>
      <c r="I257" s="34"/>
      <c r="J257" s="35"/>
      <c r="K257" s="36" t="n">
        <f aca="false">IF(AND(H257= "",I257= ""), 0, ROUND(ROUND(J257, 2) * ROUND(IF(I257="",H257,I257),  2), 2))</f>
        <v>0</v>
      </c>
      <c r="L257" s="7"/>
      <c r="N257" s="37" t="n">
        <v>0.2</v>
      </c>
      <c r="R257" s="7" t="n">
        <v>1414</v>
      </c>
    </row>
    <row r="258" customFormat="false" ht="14.25" hidden="true" customHeight="false" outlineLevel="0" collapsed="false">
      <c r="A258" s="7" t="s">
        <v>49</v>
      </c>
    </row>
    <row r="259" customFormat="false" ht="14.25" hidden="true" customHeight="false" outlineLevel="0" collapsed="false">
      <c r="A259" s="7" t="s">
        <v>49</v>
      </c>
    </row>
    <row r="260" customFormat="false" ht="14.25" hidden="true" customHeight="false" outlineLevel="0" collapsed="false">
      <c r="A260" s="7" t="s">
        <v>49</v>
      </c>
    </row>
    <row r="261" customFormat="false" ht="14.25" hidden="true" customHeight="false" outlineLevel="0" collapsed="false">
      <c r="A261" s="7" t="s">
        <v>50</v>
      </c>
    </row>
    <row r="262" customFormat="false" ht="14.25" hidden="true" customHeight="false" outlineLevel="0" collapsed="false">
      <c r="A262" s="7" t="s">
        <v>49</v>
      </c>
    </row>
    <row r="263" customFormat="false" ht="14.25" hidden="true" customHeight="false" outlineLevel="0" collapsed="false">
      <c r="A263" s="7" t="s">
        <v>51</v>
      </c>
    </row>
    <row r="264" customFormat="false" ht="14.25" hidden="false" customHeight="true" outlineLevel="0" collapsed="false">
      <c r="A264" s="7" t="n">
        <v>9</v>
      </c>
      <c r="B264" s="30" t="s">
        <v>123</v>
      </c>
      <c r="C264" s="30"/>
      <c r="D264" s="40" t="s">
        <v>124</v>
      </c>
      <c r="E264" s="40"/>
      <c r="F264" s="40"/>
      <c r="G264" s="32" t="s">
        <v>48</v>
      </c>
      <c r="H264" s="33" t="n">
        <v>80</v>
      </c>
      <c r="I264" s="34"/>
      <c r="J264" s="35"/>
      <c r="K264" s="36" t="n">
        <f aca="false">IF(AND(H264= "",I264= ""), 0, ROUND(ROUND(J264, 2) * ROUND(IF(I264="",H264,I264),  2), 2))</f>
        <v>0</v>
      </c>
      <c r="L264" s="7"/>
      <c r="N264" s="37" t="n">
        <v>0.2</v>
      </c>
      <c r="R264" s="7" t="n">
        <v>1414</v>
      </c>
    </row>
    <row r="265" customFormat="false" ht="14.25" hidden="true" customHeight="false" outlineLevel="0" collapsed="false">
      <c r="A265" s="7" t="s">
        <v>49</v>
      </c>
    </row>
    <row r="266" customFormat="false" ht="14.25" hidden="true" customHeight="false" outlineLevel="0" collapsed="false">
      <c r="A266" s="7" t="s">
        <v>49</v>
      </c>
    </row>
    <row r="267" customFormat="false" ht="14.25" hidden="true" customHeight="false" outlineLevel="0" collapsed="false">
      <c r="A267" s="7" t="s">
        <v>49</v>
      </c>
    </row>
    <row r="268" customFormat="false" ht="14.25" hidden="true" customHeight="false" outlineLevel="0" collapsed="false">
      <c r="A268" s="7" t="s">
        <v>49</v>
      </c>
    </row>
    <row r="269" customFormat="false" ht="14.25" hidden="true" customHeight="false" outlineLevel="0" collapsed="false">
      <c r="A269" s="7" t="s">
        <v>49</v>
      </c>
    </row>
    <row r="270" customFormat="false" ht="14.25" hidden="true" customHeight="false" outlineLevel="0" collapsed="false">
      <c r="A270" s="7" t="s">
        <v>50</v>
      </c>
    </row>
    <row r="271" customFormat="false" ht="14.25" hidden="true" customHeight="false" outlineLevel="0" collapsed="false">
      <c r="A271" s="7" t="s">
        <v>49</v>
      </c>
    </row>
    <row r="272" customFormat="false" ht="14.25" hidden="true" customHeight="false" outlineLevel="0" collapsed="false">
      <c r="A272" s="7" t="s">
        <v>51</v>
      </c>
    </row>
    <row r="273" customFormat="false" ht="14.25" hidden="false" customHeight="true" outlineLevel="0" collapsed="false">
      <c r="A273" s="7" t="n">
        <v>9</v>
      </c>
      <c r="B273" s="30" t="s">
        <v>125</v>
      </c>
      <c r="C273" s="30"/>
      <c r="D273" s="31" t="s">
        <v>126</v>
      </c>
      <c r="E273" s="31"/>
      <c r="F273" s="31"/>
      <c r="G273" s="32" t="s">
        <v>48</v>
      </c>
      <c r="H273" s="33" t="n">
        <v>15</v>
      </c>
      <c r="I273" s="34"/>
      <c r="J273" s="35"/>
      <c r="K273" s="36" t="n">
        <f aca="false">IF(AND(H273= "",I273= ""), 0, ROUND(ROUND(J273, 2) * ROUND(IF(I273="",H273,I273),  2), 2))</f>
        <v>0</v>
      </c>
      <c r="L273" s="7"/>
      <c r="N273" s="37" t="n">
        <v>0.2</v>
      </c>
      <c r="R273" s="7" t="n">
        <v>1414</v>
      </c>
    </row>
    <row r="274" customFormat="false" ht="14.25" hidden="true" customHeight="false" outlineLevel="0" collapsed="false">
      <c r="A274" s="7" t="s">
        <v>49</v>
      </c>
    </row>
    <row r="275" customFormat="false" ht="14.25" hidden="true" customHeight="false" outlineLevel="0" collapsed="false">
      <c r="A275" s="7" t="s">
        <v>49</v>
      </c>
    </row>
    <row r="276" customFormat="false" ht="14.25" hidden="true" customHeight="false" outlineLevel="0" collapsed="false">
      <c r="A276" s="7" t="s">
        <v>49</v>
      </c>
    </row>
    <row r="277" customFormat="false" ht="14.25" hidden="true" customHeight="false" outlineLevel="0" collapsed="false">
      <c r="A277" s="7" t="s">
        <v>49</v>
      </c>
    </row>
    <row r="278" customFormat="false" ht="14.25" hidden="true" customHeight="false" outlineLevel="0" collapsed="false">
      <c r="A278" s="7" t="s">
        <v>49</v>
      </c>
    </row>
    <row r="279" customFormat="false" ht="14.25" hidden="true" customHeight="false" outlineLevel="0" collapsed="false">
      <c r="A279" s="7" t="s">
        <v>50</v>
      </c>
    </row>
    <row r="280" customFormat="false" ht="14.25" hidden="true" customHeight="false" outlineLevel="0" collapsed="false">
      <c r="A280" s="7" t="s">
        <v>49</v>
      </c>
    </row>
    <row r="281" customFormat="false" ht="14.25" hidden="true" customHeight="false" outlineLevel="0" collapsed="false">
      <c r="A281" s="7" t="s">
        <v>51</v>
      </c>
    </row>
    <row r="282" customFormat="false" ht="14.25" hidden="true" customHeight="false" outlineLevel="0" collapsed="false">
      <c r="A282" s="7" t="s">
        <v>86</v>
      </c>
    </row>
    <row r="283" customFormat="false" ht="21.75" hidden="false" customHeight="true" outlineLevel="0" collapsed="false">
      <c r="A283" s="7" t="n">
        <v>4</v>
      </c>
      <c r="B283" s="26" t="s">
        <v>127</v>
      </c>
      <c r="C283" s="26"/>
      <c r="D283" s="50" t="s">
        <v>128</v>
      </c>
      <c r="E283" s="50"/>
      <c r="F283" s="50"/>
      <c r="G283" s="51"/>
      <c r="H283" s="51"/>
      <c r="I283" s="51"/>
      <c r="J283" s="51"/>
      <c r="K283" s="52"/>
      <c r="L283" s="7"/>
    </row>
    <row r="284" customFormat="false" ht="14.25" hidden="false" customHeight="true" outlineLevel="0" collapsed="false">
      <c r="A284" s="7" t="n">
        <v>9</v>
      </c>
      <c r="B284" s="30" t="s">
        <v>129</v>
      </c>
      <c r="C284" s="30"/>
      <c r="D284" s="40" t="s">
        <v>130</v>
      </c>
      <c r="E284" s="40"/>
      <c r="F284" s="40"/>
      <c r="G284" s="32" t="s">
        <v>57</v>
      </c>
      <c r="H284" s="33" t="n">
        <v>47</v>
      </c>
      <c r="I284" s="34"/>
      <c r="J284" s="35"/>
      <c r="K284" s="36" t="n">
        <f aca="false">IF(AND(H284= "",I284= ""), 0, ROUND(ROUND(J284, 2) * ROUND(IF(I284="",H284,I284),  2), 2))</f>
        <v>0</v>
      </c>
      <c r="L284" s="7"/>
      <c r="N284" s="37" t="n">
        <v>0.2</v>
      </c>
      <c r="R284" s="7" t="n">
        <v>1414</v>
      </c>
    </row>
    <row r="285" customFormat="false" ht="14.25" hidden="true" customHeight="false" outlineLevel="0" collapsed="false">
      <c r="A285" s="7" t="s">
        <v>49</v>
      </c>
    </row>
    <row r="286" customFormat="false" ht="14.25" hidden="true" customHeight="false" outlineLevel="0" collapsed="false">
      <c r="A286" s="7" t="s">
        <v>49</v>
      </c>
    </row>
    <row r="287" customFormat="false" ht="14.25" hidden="true" customHeight="false" outlineLevel="0" collapsed="false">
      <c r="A287" s="7" t="s">
        <v>49</v>
      </c>
    </row>
    <row r="288" customFormat="false" ht="14.25" hidden="true" customHeight="false" outlineLevel="0" collapsed="false">
      <c r="A288" s="7" t="s">
        <v>49</v>
      </c>
    </row>
    <row r="289" customFormat="false" ht="14.25" hidden="true" customHeight="false" outlineLevel="0" collapsed="false">
      <c r="A289" s="7" t="s">
        <v>49</v>
      </c>
    </row>
    <row r="290" customFormat="false" ht="14.25" hidden="true" customHeight="false" outlineLevel="0" collapsed="false">
      <c r="A290" s="7" t="s">
        <v>49</v>
      </c>
    </row>
    <row r="291" customFormat="false" ht="14.25" hidden="true" customHeight="false" outlineLevel="0" collapsed="false">
      <c r="A291" s="7" t="s">
        <v>50</v>
      </c>
    </row>
    <row r="292" customFormat="false" ht="14.25" hidden="true" customHeight="false" outlineLevel="0" collapsed="false">
      <c r="A292" s="7" t="s">
        <v>49</v>
      </c>
    </row>
    <row r="293" customFormat="false" ht="14.25" hidden="true" customHeight="false" outlineLevel="0" collapsed="false">
      <c r="A293" s="7" t="s">
        <v>51</v>
      </c>
    </row>
    <row r="294" customFormat="false" ht="14.25" hidden="true" customHeight="false" outlineLevel="0" collapsed="false">
      <c r="A294" s="7" t="s">
        <v>86</v>
      </c>
    </row>
    <row r="295" customFormat="false" ht="14.25" hidden="false" customHeight="false" outlineLevel="0" collapsed="false">
      <c r="A295" s="7" t="s">
        <v>44</v>
      </c>
      <c r="B295" s="41"/>
      <c r="C295" s="41"/>
      <c r="D295" s="42"/>
      <c r="E295" s="42"/>
      <c r="F295" s="42"/>
      <c r="K295" s="41"/>
    </row>
    <row r="296" customFormat="false" ht="26.25" hidden="false" customHeight="true" outlineLevel="0" collapsed="false">
      <c r="B296" s="41"/>
      <c r="C296" s="41"/>
      <c r="D296" s="43" t="s">
        <v>77</v>
      </c>
      <c r="E296" s="43"/>
      <c r="F296" s="43"/>
      <c r="G296" s="44"/>
      <c r="H296" s="44"/>
      <c r="I296" s="44"/>
      <c r="J296" s="44"/>
      <c r="K296" s="44"/>
    </row>
    <row r="297" customFormat="false" ht="14.25" hidden="false" customHeight="false" outlineLevel="0" collapsed="false">
      <c r="B297" s="41"/>
      <c r="C297" s="41"/>
      <c r="D297" s="45"/>
      <c r="E297" s="45"/>
      <c r="F297" s="45"/>
      <c r="G297" s="9"/>
      <c r="H297" s="9"/>
      <c r="I297" s="9"/>
      <c r="J297" s="9"/>
      <c r="K297" s="9"/>
    </row>
    <row r="298" customFormat="false" ht="14.25" hidden="false" customHeight="true" outlineLevel="0" collapsed="false">
      <c r="B298" s="41"/>
      <c r="C298" s="41"/>
      <c r="D298" s="46" t="s">
        <v>74</v>
      </c>
      <c r="E298" s="46"/>
      <c r="F298" s="46"/>
      <c r="G298" s="47" t="n">
        <f aca="false">SUMIF(L97:L295, IF(L96="","",L96), K97:K295)</f>
        <v>0</v>
      </c>
      <c r="H298" s="47"/>
      <c r="I298" s="47"/>
      <c r="J298" s="47"/>
      <c r="K298" s="47"/>
    </row>
    <row r="299" customFormat="false" ht="14.25" hidden="false" customHeight="true" outlineLevel="0" collapsed="false">
      <c r="B299" s="41"/>
      <c r="C299" s="41"/>
      <c r="D299" s="46" t="s">
        <v>75</v>
      </c>
      <c r="E299" s="46"/>
      <c r="F299" s="46"/>
      <c r="G299" s="47" t="n">
        <f aca="false">ROUND(SUMIF(L97:L295, IF(L96="","",L96), K97:K295) * 0.2, 2)</f>
        <v>0</v>
      </c>
      <c r="H299" s="47"/>
      <c r="I299" s="47"/>
      <c r="J299" s="47"/>
      <c r="K299" s="47"/>
    </row>
    <row r="300" customFormat="false" ht="14.25" hidden="false" customHeight="true" outlineLevel="0" collapsed="false">
      <c r="B300" s="41"/>
      <c r="C300" s="41"/>
      <c r="D300" s="48" t="s">
        <v>76</v>
      </c>
      <c r="E300" s="48"/>
      <c r="F300" s="48"/>
      <c r="G300" s="49" t="n">
        <f aca="false">SUM(G298:G299)</f>
        <v>0</v>
      </c>
      <c r="H300" s="49"/>
      <c r="I300" s="49"/>
      <c r="J300" s="49"/>
      <c r="K300" s="49"/>
    </row>
    <row r="301" customFormat="false" ht="46.5" hidden="false" customHeight="true" outlineLevel="0" collapsed="false">
      <c r="A301" s="7" t="n">
        <v>3</v>
      </c>
      <c r="B301" s="26" t="n">
        <v>10</v>
      </c>
      <c r="C301" s="26"/>
      <c r="D301" s="27" t="s">
        <v>131</v>
      </c>
      <c r="E301" s="27"/>
      <c r="F301" s="27"/>
      <c r="G301" s="28"/>
      <c r="H301" s="28"/>
      <c r="I301" s="28"/>
      <c r="J301" s="28"/>
      <c r="K301" s="29"/>
      <c r="L301" s="7"/>
    </row>
    <row r="302" customFormat="false" ht="24" hidden="false" customHeight="true" outlineLevel="0" collapsed="false">
      <c r="A302" s="7" t="n">
        <v>4</v>
      </c>
      <c r="B302" s="26" t="s">
        <v>132</v>
      </c>
      <c r="C302" s="26"/>
      <c r="D302" s="50" t="s">
        <v>133</v>
      </c>
      <c r="E302" s="50"/>
      <c r="F302" s="50"/>
      <c r="G302" s="51"/>
      <c r="H302" s="51"/>
      <c r="I302" s="51"/>
      <c r="J302" s="51"/>
      <c r="K302" s="52"/>
      <c r="L302" s="7"/>
    </row>
    <row r="303" customFormat="false" ht="20.25" hidden="false" customHeight="true" outlineLevel="0" collapsed="false">
      <c r="A303" s="7" t="n">
        <v>9</v>
      </c>
      <c r="B303" s="30" t="s">
        <v>134</v>
      </c>
      <c r="C303" s="30"/>
      <c r="D303" s="31" t="s">
        <v>135</v>
      </c>
      <c r="E303" s="31"/>
      <c r="F303" s="31"/>
      <c r="G303" s="32" t="s">
        <v>48</v>
      </c>
      <c r="H303" s="33" t="n">
        <v>715</v>
      </c>
      <c r="I303" s="34"/>
      <c r="J303" s="35"/>
      <c r="K303" s="36" t="n">
        <f aca="false">IF(AND(H303= "",I303= ""), 0, ROUND(ROUND(J303, 2) * ROUND(IF(I303="",H303,I303),  2), 2))</f>
        <v>0</v>
      </c>
      <c r="L303" s="7"/>
      <c r="N303" s="37" t="n">
        <v>0.2</v>
      </c>
      <c r="R303" s="7" t="n">
        <v>1414</v>
      </c>
    </row>
    <row r="304" customFormat="false" ht="14.25" hidden="true" customHeight="false" outlineLevel="0" collapsed="false">
      <c r="A304" s="7" t="s">
        <v>49</v>
      </c>
    </row>
    <row r="305" customFormat="false" ht="14.25" hidden="true" customHeight="false" outlineLevel="0" collapsed="false">
      <c r="A305" s="7" t="s">
        <v>49</v>
      </c>
    </row>
    <row r="306" customFormat="false" ht="14.25" hidden="true" customHeight="false" outlineLevel="0" collapsed="false">
      <c r="A306" s="7" t="s">
        <v>50</v>
      </c>
    </row>
    <row r="307" customFormat="false" ht="14.25" hidden="true" customHeight="false" outlineLevel="0" collapsed="false">
      <c r="A307" s="7" t="s">
        <v>49</v>
      </c>
    </row>
    <row r="308" customFormat="false" ht="14.25" hidden="true" customHeight="false" outlineLevel="0" collapsed="false">
      <c r="A308" s="7" t="s">
        <v>51</v>
      </c>
    </row>
    <row r="309" customFormat="false" ht="14.25" hidden="false" customHeight="true" outlineLevel="0" collapsed="false">
      <c r="A309" s="7" t="n">
        <v>9</v>
      </c>
      <c r="B309" s="30" t="s">
        <v>136</v>
      </c>
      <c r="C309" s="30"/>
      <c r="D309" s="31" t="s">
        <v>137</v>
      </c>
      <c r="E309" s="31"/>
      <c r="F309" s="31"/>
      <c r="G309" s="32" t="s">
        <v>48</v>
      </c>
      <c r="H309" s="33" t="n">
        <v>20</v>
      </c>
      <c r="I309" s="34"/>
      <c r="J309" s="35"/>
      <c r="K309" s="36" t="n">
        <f aca="false">IF(AND(H309= "",I309= ""), 0, ROUND(ROUND(J309, 2) * ROUND(IF(I309="",H309,I309),  2), 2))</f>
        <v>0</v>
      </c>
      <c r="L309" s="7"/>
      <c r="N309" s="37" t="n">
        <v>0.2</v>
      </c>
      <c r="R309" s="7" t="n">
        <v>1414</v>
      </c>
    </row>
    <row r="310" customFormat="false" ht="14.25" hidden="true" customHeight="false" outlineLevel="0" collapsed="false">
      <c r="A310" s="7" t="s">
        <v>49</v>
      </c>
    </row>
    <row r="311" customFormat="false" ht="14.25" hidden="true" customHeight="false" outlineLevel="0" collapsed="false">
      <c r="A311" s="7" t="s">
        <v>49</v>
      </c>
    </row>
    <row r="312" customFormat="false" ht="14.25" hidden="true" customHeight="false" outlineLevel="0" collapsed="false">
      <c r="A312" s="7" t="s">
        <v>50</v>
      </c>
    </row>
    <row r="313" customFormat="false" ht="14.25" hidden="true" customHeight="false" outlineLevel="0" collapsed="false">
      <c r="A313" s="7" t="s">
        <v>49</v>
      </c>
    </row>
    <row r="314" customFormat="false" ht="14.25" hidden="true" customHeight="false" outlineLevel="0" collapsed="false">
      <c r="A314" s="7" t="s">
        <v>51</v>
      </c>
    </row>
    <row r="315" customFormat="false" ht="14.25" hidden="false" customHeight="true" outlineLevel="0" collapsed="false">
      <c r="A315" s="7" t="n">
        <v>9</v>
      </c>
      <c r="B315" s="30" t="s">
        <v>138</v>
      </c>
      <c r="C315" s="30"/>
      <c r="D315" s="31" t="s">
        <v>139</v>
      </c>
      <c r="E315" s="31"/>
      <c r="F315" s="31"/>
      <c r="G315" s="32" t="s">
        <v>57</v>
      </c>
      <c r="H315" s="33" t="n">
        <v>47</v>
      </c>
      <c r="I315" s="34"/>
      <c r="J315" s="35"/>
      <c r="K315" s="36" t="n">
        <f aca="false">IF(AND(H315= "",I315= ""), 0, ROUND(ROUND(J315, 2) * ROUND(IF(I315="",H315,I315),  2), 2))</f>
        <v>0</v>
      </c>
      <c r="L315" s="7"/>
      <c r="N315" s="37" t="n">
        <v>0.2</v>
      </c>
      <c r="R315" s="7" t="n">
        <v>1414</v>
      </c>
    </row>
    <row r="316" customFormat="false" ht="14.25" hidden="true" customHeight="false" outlineLevel="0" collapsed="false">
      <c r="A316" s="7" t="s">
        <v>49</v>
      </c>
    </row>
    <row r="317" customFormat="false" ht="14.25" hidden="true" customHeight="false" outlineLevel="0" collapsed="false">
      <c r="A317" s="7" t="s">
        <v>49</v>
      </c>
    </row>
    <row r="318" customFormat="false" ht="14.25" hidden="true" customHeight="false" outlineLevel="0" collapsed="false">
      <c r="A318" s="7" t="s">
        <v>49</v>
      </c>
    </row>
    <row r="319" customFormat="false" ht="14.25" hidden="true" customHeight="false" outlineLevel="0" collapsed="false">
      <c r="A319" s="7" t="s">
        <v>49</v>
      </c>
    </row>
    <row r="320" customFormat="false" ht="14.25" hidden="true" customHeight="false" outlineLevel="0" collapsed="false">
      <c r="A320" s="7" t="s">
        <v>49</v>
      </c>
    </row>
    <row r="321" customFormat="false" ht="14.25" hidden="true" customHeight="false" outlineLevel="0" collapsed="false">
      <c r="A321" s="7" t="s">
        <v>50</v>
      </c>
    </row>
    <row r="322" customFormat="false" ht="14.25" hidden="true" customHeight="false" outlineLevel="0" collapsed="false">
      <c r="A322" s="7" t="s">
        <v>49</v>
      </c>
    </row>
    <row r="323" customFormat="false" ht="14.25" hidden="true" customHeight="false" outlineLevel="0" collapsed="false">
      <c r="A323" s="7" t="s">
        <v>51</v>
      </c>
    </row>
    <row r="324" customFormat="false" ht="14.25" hidden="false" customHeight="true" outlineLevel="0" collapsed="false">
      <c r="A324" s="7" t="n">
        <v>9</v>
      </c>
      <c r="B324" s="30" t="s">
        <v>140</v>
      </c>
      <c r="C324" s="30"/>
      <c r="D324" s="31" t="s">
        <v>141</v>
      </c>
      <c r="E324" s="31"/>
      <c r="F324" s="31"/>
      <c r="G324" s="32" t="s">
        <v>57</v>
      </c>
      <c r="H324" s="33" t="n">
        <v>140</v>
      </c>
      <c r="I324" s="34"/>
      <c r="J324" s="35"/>
      <c r="K324" s="36" t="n">
        <f aca="false">IF(AND(H324= "",I324= ""), 0, ROUND(ROUND(J324, 2) * ROUND(IF(I324="",H324,I324),  2), 2))</f>
        <v>0</v>
      </c>
      <c r="L324" s="7"/>
      <c r="N324" s="37" t="n">
        <v>0.2</v>
      </c>
      <c r="R324" s="7" t="n">
        <v>1414</v>
      </c>
    </row>
    <row r="325" customFormat="false" ht="14.25" hidden="true" customHeight="false" outlineLevel="0" collapsed="false">
      <c r="A325" s="7" t="s">
        <v>49</v>
      </c>
    </row>
    <row r="326" customFormat="false" ht="14.25" hidden="true" customHeight="false" outlineLevel="0" collapsed="false">
      <c r="A326" s="7" t="s">
        <v>49</v>
      </c>
    </row>
    <row r="327" customFormat="false" ht="14.25" hidden="true" customHeight="false" outlineLevel="0" collapsed="false">
      <c r="A327" s="7" t="s">
        <v>49</v>
      </c>
    </row>
    <row r="328" customFormat="false" ht="14.25" hidden="true" customHeight="false" outlineLevel="0" collapsed="false">
      <c r="A328" s="7" t="s">
        <v>49</v>
      </c>
    </row>
    <row r="329" customFormat="false" ht="14.25" hidden="true" customHeight="false" outlineLevel="0" collapsed="false">
      <c r="A329" s="7" t="s">
        <v>49</v>
      </c>
    </row>
    <row r="330" customFormat="false" ht="14.25" hidden="true" customHeight="false" outlineLevel="0" collapsed="false">
      <c r="A330" s="7" t="s">
        <v>50</v>
      </c>
    </row>
    <row r="331" customFormat="false" ht="14.25" hidden="true" customHeight="false" outlineLevel="0" collapsed="false">
      <c r="A331" s="7" t="s">
        <v>49</v>
      </c>
    </row>
    <row r="332" customFormat="false" ht="14.25" hidden="true" customHeight="false" outlineLevel="0" collapsed="false">
      <c r="A332" s="7" t="s">
        <v>51</v>
      </c>
    </row>
    <row r="333" customFormat="false" ht="14.25" hidden="true" customHeight="false" outlineLevel="0" collapsed="false">
      <c r="A333" s="7" t="s">
        <v>86</v>
      </c>
    </row>
    <row r="334" customFormat="false" ht="20.25" hidden="false" customHeight="true" outlineLevel="0" collapsed="false">
      <c r="A334" s="7" t="n">
        <v>4</v>
      </c>
      <c r="B334" s="26" t="s">
        <v>142</v>
      </c>
      <c r="C334" s="26"/>
      <c r="D334" s="50" t="s">
        <v>143</v>
      </c>
      <c r="E334" s="50"/>
      <c r="F334" s="50"/>
      <c r="G334" s="51"/>
      <c r="H334" s="51"/>
      <c r="I334" s="51"/>
      <c r="J334" s="51"/>
      <c r="K334" s="52"/>
      <c r="L334" s="7"/>
    </row>
    <row r="335" customFormat="false" ht="14.25" hidden="false" customHeight="true" outlineLevel="0" collapsed="false">
      <c r="A335" s="7" t="n">
        <v>9</v>
      </c>
      <c r="B335" s="30" t="s">
        <v>144</v>
      </c>
      <c r="C335" s="30"/>
      <c r="D335" s="31" t="s">
        <v>145</v>
      </c>
      <c r="E335" s="31"/>
      <c r="F335" s="31"/>
      <c r="G335" s="32" t="s">
        <v>69</v>
      </c>
      <c r="H335" s="38" t="n">
        <v>1</v>
      </c>
      <c r="I335" s="39"/>
      <c r="J335" s="35"/>
      <c r="K335" s="36" t="n">
        <f aca="false">IF(AND(H335= "",I335= ""), 0, ROUND(ROUND(J335, 2) * ROUND(IF(I335="",H335,I335),  0), 2))</f>
        <v>0</v>
      </c>
      <c r="L335" s="7"/>
      <c r="N335" s="37" t="n">
        <v>0.2</v>
      </c>
      <c r="R335" s="7" t="n">
        <v>1414</v>
      </c>
    </row>
    <row r="336" customFormat="false" ht="14.25" hidden="true" customHeight="false" outlineLevel="0" collapsed="false">
      <c r="A336" s="7" t="s">
        <v>49</v>
      </c>
    </row>
    <row r="337" customFormat="false" ht="14.25" hidden="true" customHeight="false" outlineLevel="0" collapsed="false">
      <c r="A337" s="7" t="s">
        <v>49</v>
      </c>
    </row>
    <row r="338" customFormat="false" ht="14.25" hidden="true" customHeight="false" outlineLevel="0" collapsed="false">
      <c r="A338" s="7" t="s">
        <v>50</v>
      </c>
    </row>
    <row r="339" customFormat="false" ht="14.25" hidden="true" customHeight="false" outlineLevel="0" collapsed="false">
      <c r="A339" s="7" t="s">
        <v>51</v>
      </c>
    </row>
    <row r="340" customFormat="false" ht="20.25" hidden="false" customHeight="true" outlineLevel="0" collapsed="false">
      <c r="A340" s="7" t="n">
        <v>9</v>
      </c>
      <c r="B340" s="30" t="s">
        <v>146</v>
      </c>
      <c r="C340" s="30"/>
      <c r="D340" s="31" t="s">
        <v>147</v>
      </c>
      <c r="E340" s="31"/>
      <c r="F340" s="31"/>
      <c r="G340" s="32" t="s">
        <v>69</v>
      </c>
      <c r="H340" s="38" t="n">
        <v>4</v>
      </c>
      <c r="I340" s="39"/>
      <c r="J340" s="35"/>
      <c r="K340" s="36" t="n">
        <f aca="false">IF(AND(H340= "",I340= ""), 0, ROUND(ROUND(J340, 2) * ROUND(IF(I340="",H340,I340),  0), 2))</f>
        <v>0</v>
      </c>
      <c r="L340" s="7"/>
      <c r="N340" s="37" t="n">
        <v>0.2</v>
      </c>
      <c r="R340" s="7" t="n">
        <v>1414</v>
      </c>
    </row>
    <row r="341" customFormat="false" ht="14.25" hidden="true" customHeight="false" outlineLevel="0" collapsed="false">
      <c r="A341" s="7" t="s">
        <v>49</v>
      </c>
    </row>
    <row r="342" customFormat="false" ht="14.25" hidden="true" customHeight="false" outlineLevel="0" collapsed="false">
      <c r="A342" s="7" t="s">
        <v>49</v>
      </c>
    </row>
    <row r="343" customFormat="false" ht="14.25" hidden="true" customHeight="false" outlineLevel="0" collapsed="false">
      <c r="A343" s="7" t="s">
        <v>50</v>
      </c>
    </row>
    <row r="344" customFormat="false" ht="14.25" hidden="true" customHeight="false" outlineLevel="0" collapsed="false">
      <c r="A344" s="7" t="s">
        <v>49</v>
      </c>
    </row>
    <row r="345" customFormat="false" ht="14.25" hidden="true" customHeight="false" outlineLevel="0" collapsed="false">
      <c r="A345" s="7" t="s">
        <v>51</v>
      </c>
    </row>
    <row r="346" customFormat="false" ht="14.25" hidden="true" customHeight="false" outlineLevel="0" collapsed="false">
      <c r="A346" s="7" t="s">
        <v>86</v>
      </c>
    </row>
    <row r="347" customFormat="false" ht="26.25" hidden="false" customHeight="true" outlineLevel="0" collapsed="false">
      <c r="A347" s="7" t="n">
        <v>4</v>
      </c>
      <c r="B347" s="26" t="s">
        <v>148</v>
      </c>
      <c r="C347" s="26"/>
      <c r="D347" s="50" t="s">
        <v>149</v>
      </c>
      <c r="E347" s="50"/>
      <c r="F347" s="50"/>
      <c r="G347" s="51"/>
      <c r="H347" s="51"/>
      <c r="I347" s="51"/>
      <c r="J347" s="51"/>
      <c r="K347" s="52"/>
      <c r="L347" s="7"/>
    </row>
    <row r="348" customFormat="false" ht="15.75" hidden="false" customHeight="true" outlineLevel="0" collapsed="false">
      <c r="A348" s="7" t="n">
        <v>9</v>
      </c>
      <c r="B348" s="30" t="s">
        <v>150</v>
      </c>
      <c r="C348" s="30"/>
      <c r="D348" s="40" t="s">
        <v>151</v>
      </c>
      <c r="E348" s="40"/>
      <c r="F348" s="40"/>
      <c r="G348" s="32" t="s">
        <v>57</v>
      </c>
      <c r="H348" s="33" t="n">
        <v>230</v>
      </c>
      <c r="I348" s="34"/>
      <c r="J348" s="35"/>
      <c r="K348" s="36" t="n">
        <f aca="false">IF(AND(H348= "",I348= ""), 0, ROUND(ROUND(J348, 2) * ROUND(IF(I348="",H348,I348),  2), 2))</f>
        <v>0</v>
      </c>
      <c r="L348" s="7"/>
      <c r="N348" s="37" t="n">
        <v>0.2</v>
      </c>
      <c r="R348" s="7" t="n">
        <v>1414</v>
      </c>
    </row>
    <row r="349" customFormat="false" ht="14.25" hidden="true" customHeight="false" outlineLevel="0" collapsed="false">
      <c r="A349" s="7" t="s">
        <v>49</v>
      </c>
      <c r="D349" s="53"/>
      <c r="E349" s="53"/>
      <c r="F349" s="53"/>
    </row>
    <row r="350" customFormat="false" ht="14.25" hidden="true" customHeight="false" outlineLevel="0" collapsed="false">
      <c r="A350" s="7" t="s">
        <v>49</v>
      </c>
      <c r="D350" s="53"/>
      <c r="E350" s="53"/>
      <c r="F350" s="53"/>
    </row>
    <row r="351" customFormat="false" ht="14.25" hidden="true" customHeight="false" outlineLevel="0" collapsed="false">
      <c r="A351" s="7" t="s">
        <v>49</v>
      </c>
      <c r="D351" s="53"/>
      <c r="E351" s="53"/>
      <c r="F351" s="53"/>
    </row>
    <row r="352" customFormat="false" ht="14.25" hidden="true" customHeight="false" outlineLevel="0" collapsed="false">
      <c r="A352" s="7" t="s">
        <v>49</v>
      </c>
      <c r="D352" s="53"/>
      <c r="E352" s="53"/>
      <c r="F352" s="53"/>
    </row>
    <row r="353" customFormat="false" ht="14.25" hidden="true" customHeight="false" outlineLevel="0" collapsed="false">
      <c r="A353" s="7" t="s">
        <v>50</v>
      </c>
      <c r="D353" s="53"/>
      <c r="E353" s="53"/>
      <c r="F353" s="53"/>
    </row>
    <row r="354" customFormat="false" ht="14.25" hidden="true" customHeight="false" outlineLevel="0" collapsed="false">
      <c r="A354" s="7" t="s">
        <v>49</v>
      </c>
      <c r="D354" s="53"/>
      <c r="E354" s="53"/>
      <c r="F354" s="53"/>
    </row>
    <row r="355" customFormat="false" ht="14.25" hidden="true" customHeight="false" outlineLevel="0" collapsed="false">
      <c r="A355" s="7" t="s">
        <v>51</v>
      </c>
      <c r="D355" s="53"/>
      <c r="E355" s="53"/>
      <c r="F355" s="53"/>
    </row>
    <row r="356" customFormat="false" ht="16.5" hidden="false" customHeight="true" outlineLevel="0" collapsed="false">
      <c r="A356" s="7" t="n">
        <v>9</v>
      </c>
      <c r="B356" s="30" t="s">
        <v>152</v>
      </c>
      <c r="C356" s="30"/>
      <c r="D356" s="40" t="s">
        <v>153</v>
      </c>
      <c r="E356" s="40"/>
      <c r="F356" s="40"/>
      <c r="G356" s="32" t="s">
        <v>48</v>
      </c>
      <c r="H356" s="33" t="n">
        <v>120.2</v>
      </c>
      <c r="I356" s="34"/>
      <c r="J356" s="35"/>
      <c r="K356" s="36" t="n">
        <f aca="false">IF(AND(H356= "",I356= ""), 0, ROUND(ROUND(J356, 2) * ROUND(IF(I356="",H356,I356),  2), 2))</f>
        <v>0</v>
      </c>
      <c r="L356" s="7"/>
      <c r="N356" s="37" t="n">
        <v>0.2</v>
      </c>
      <c r="R356" s="7" t="n">
        <v>1414</v>
      </c>
    </row>
    <row r="357" customFormat="false" ht="14.25" hidden="true" customHeight="false" outlineLevel="0" collapsed="false">
      <c r="A357" s="7" t="s">
        <v>49</v>
      </c>
    </row>
    <row r="358" customFormat="false" ht="14.25" hidden="true" customHeight="false" outlineLevel="0" collapsed="false">
      <c r="A358" s="7" t="s">
        <v>49</v>
      </c>
    </row>
    <row r="359" customFormat="false" ht="14.25" hidden="true" customHeight="false" outlineLevel="0" collapsed="false">
      <c r="A359" s="7" t="s">
        <v>49</v>
      </c>
    </row>
    <row r="360" customFormat="false" ht="14.25" hidden="true" customHeight="false" outlineLevel="0" collapsed="false">
      <c r="A360" s="7" t="s">
        <v>49</v>
      </c>
    </row>
    <row r="361" customFormat="false" ht="14.25" hidden="true" customHeight="false" outlineLevel="0" collapsed="false">
      <c r="A361" s="7" t="s">
        <v>49</v>
      </c>
    </row>
    <row r="362" customFormat="false" ht="14.25" hidden="true" customHeight="false" outlineLevel="0" collapsed="false">
      <c r="A362" s="7" t="s">
        <v>49</v>
      </c>
    </row>
    <row r="363" customFormat="false" ht="14.25" hidden="true" customHeight="false" outlineLevel="0" collapsed="false">
      <c r="A363" s="7" t="s">
        <v>49</v>
      </c>
    </row>
    <row r="364" customFormat="false" ht="14.25" hidden="true" customHeight="false" outlineLevel="0" collapsed="false">
      <c r="A364" s="7" t="s">
        <v>50</v>
      </c>
    </row>
    <row r="365" customFormat="false" ht="14.25" hidden="true" customHeight="false" outlineLevel="0" collapsed="false">
      <c r="A365" s="7" t="s">
        <v>49</v>
      </c>
    </row>
    <row r="366" customFormat="false" ht="14.25" hidden="true" customHeight="false" outlineLevel="0" collapsed="false">
      <c r="A366" s="7" t="s">
        <v>154</v>
      </c>
    </row>
    <row r="367" customFormat="false" ht="14.25" hidden="true" customHeight="false" outlineLevel="0" collapsed="false">
      <c r="A367" s="7" t="s">
        <v>154</v>
      </c>
    </row>
    <row r="368" customFormat="false" ht="14.25" hidden="true" customHeight="false" outlineLevel="0" collapsed="false">
      <c r="A368" s="7" t="s">
        <v>154</v>
      </c>
    </row>
    <row r="369" customFormat="false" ht="14.25" hidden="true" customHeight="false" outlineLevel="0" collapsed="false">
      <c r="A369" s="7" t="s">
        <v>51</v>
      </c>
    </row>
    <row r="370" customFormat="false" ht="14.25" hidden="true" customHeight="false" outlineLevel="0" collapsed="false">
      <c r="A370" s="7" t="s">
        <v>86</v>
      </c>
    </row>
    <row r="371" customFormat="false" ht="25.5" hidden="false" customHeight="true" outlineLevel="0" collapsed="false">
      <c r="A371" s="7" t="n">
        <v>4</v>
      </c>
      <c r="B371" s="26" t="s">
        <v>155</v>
      </c>
      <c r="C371" s="26"/>
      <c r="D371" s="50" t="s">
        <v>156</v>
      </c>
      <c r="E371" s="50"/>
      <c r="F371" s="50"/>
      <c r="G371" s="51"/>
      <c r="H371" s="51"/>
      <c r="I371" s="51"/>
      <c r="J371" s="51"/>
      <c r="K371" s="52"/>
      <c r="L371" s="7"/>
    </row>
    <row r="372" customFormat="false" ht="20.25" hidden="false" customHeight="true" outlineLevel="0" collapsed="false">
      <c r="A372" s="7" t="n">
        <v>9</v>
      </c>
      <c r="B372" s="30" t="s">
        <v>157</v>
      </c>
      <c r="C372" s="30"/>
      <c r="D372" s="31" t="s">
        <v>158</v>
      </c>
      <c r="E372" s="31"/>
      <c r="F372" s="31"/>
      <c r="G372" s="32" t="s">
        <v>57</v>
      </c>
      <c r="H372" s="33" t="n">
        <v>28</v>
      </c>
      <c r="I372" s="34"/>
      <c r="J372" s="35"/>
      <c r="K372" s="36" t="n">
        <f aca="false">IF(AND(H372= "",I372= ""), 0, ROUND(ROUND(J372, 2) * ROUND(IF(I372="",H372,I372),  2), 2))</f>
        <v>0</v>
      </c>
      <c r="L372" s="7"/>
      <c r="N372" s="37" t="n">
        <v>0.2</v>
      </c>
      <c r="R372" s="7" t="n">
        <v>1414</v>
      </c>
    </row>
    <row r="373" customFormat="false" ht="14.25" hidden="true" customHeight="false" outlineLevel="0" collapsed="false">
      <c r="A373" s="7" t="s">
        <v>49</v>
      </c>
    </row>
    <row r="374" customFormat="false" ht="14.25" hidden="true" customHeight="false" outlineLevel="0" collapsed="false">
      <c r="A374" s="7" t="s">
        <v>49</v>
      </c>
    </row>
    <row r="375" customFormat="false" ht="14.25" hidden="true" customHeight="false" outlineLevel="0" collapsed="false">
      <c r="A375" s="7" t="s">
        <v>49</v>
      </c>
    </row>
    <row r="376" customFormat="false" ht="14.25" hidden="true" customHeight="false" outlineLevel="0" collapsed="false">
      <c r="A376" s="7" t="s">
        <v>49</v>
      </c>
    </row>
    <row r="377" customFormat="false" ht="14.25" hidden="true" customHeight="false" outlineLevel="0" collapsed="false">
      <c r="A377" s="7" t="s">
        <v>50</v>
      </c>
    </row>
    <row r="378" customFormat="false" ht="14.25" hidden="true" customHeight="false" outlineLevel="0" collapsed="false">
      <c r="A378" s="7" t="s">
        <v>49</v>
      </c>
    </row>
    <row r="379" customFormat="false" ht="14.25" hidden="true" customHeight="false" outlineLevel="0" collapsed="false">
      <c r="A379" s="7" t="s">
        <v>51</v>
      </c>
    </row>
    <row r="380" customFormat="false" ht="15" hidden="false" customHeight="true" outlineLevel="0" collapsed="false">
      <c r="A380" s="7" t="n">
        <v>9</v>
      </c>
      <c r="B380" s="30" t="s">
        <v>159</v>
      </c>
      <c r="C380" s="30"/>
      <c r="D380" s="31" t="s">
        <v>160</v>
      </c>
      <c r="E380" s="31"/>
      <c r="F380" s="31"/>
      <c r="G380" s="32" t="s">
        <v>57</v>
      </c>
      <c r="H380" s="33" t="n">
        <v>202</v>
      </c>
      <c r="I380" s="34"/>
      <c r="J380" s="35"/>
      <c r="K380" s="36" t="n">
        <f aca="false">IF(AND(H380= "",I380= ""), 0, ROUND(ROUND(J380, 2) * ROUND(IF(I380="",H380,I380),  2), 2))</f>
        <v>0</v>
      </c>
      <c r="L380" s="7"/>
      <c r="N380" s="37" t="n">
        <v>0.2</v>
      </c>
      <c r="R380" s="7" t="n">
        <v>1414</v>
      </c>
    </row>
    <row r="381" customFormat="false" ht="14.25" hidden="true" customHeight="false" outlineLevel="0" collapsed="false">
      <c r="A381" s="7" t="s">
        <v>49</v>
      </c>
    </row>
    <row r="382" customFormat="false" ht="14.25" hidden="true" customHeight="false" outlineLevel="0" collapsed="false">
      <c r="A382" s="7" t="s">
        <v>49</v>
      </c>
    </row>
    <row r="383" customFormat="false" ht="14.25" hidden="true" customHeight="false" outlineLevel="0" collapsed="false">
      <c r="A383" s="7" t="s">
        <v>49</v>
      </c>
    </row>
    <row r="384" customFormat="false" ht="14.25" hidden="true" customHeight="false" outlineLevel="0" collapsed="false">
      <c r="A384" s="7" t="s">
        <v>49</v>
      </c>
    </row>
    <row r="385" customFormat="false" ht="14.25" hidden="true" customHeight="false" outlineLevel="0" collapsed="false">
      <c r="A385" s="7" t="s">
        <v>49</v>
      </c>
    </row>
    <row r="386" customFormat="false" ht="14.25" hidden="true" customHeight="false" outlineLevel="0" collapsed="false">
      <c r="A386" s="7" t="s">
        <v>49</v>
      </c>
    </row>
    <row r="387" customFormat="false" ht="14.25" hidden="true" customHeight="false" outlineLevel="0" collapsed="false">
      <c r="A387" s="7" t="s">
        <v>49</v>
      </c>
    </row>
    <row r="388" customFormat="false" ht="14.25" hidden="true" customHeight="false" outlineLevel="0" collapsed="false">
      <c r="A388" s="7" t="s">
        <v>49</v>
      </c>
    </row>
    <row r="389" customFormat="false" ht="14.25" hidden="true" customHeight="false" outlineLevel="0" collapsed="false">
      <c r="A389" s="7" t="s">
        <v>50</v>
      </c>
    </row>
    <row r="390" customFormat="false" ht="14.25" hidden="true" customHeight="false" outlineLevel="0" collapsed="false">
      <c r="A390" s="7" t="s">
        <v>49</v>
      </c>
    </row>
    <row r="391" customFormat="false" ht="14.25" hidden="true" customHeight="false" outlineLevel="0" collapsed="false">
      <c r="A391" s="7" t="s">
        <v>51</v>
      </c>
    </row>
    <row r="392" customFormat="false" ht="15" hidden="false" customHeight="true" outlineLevel="0" collapsed="false">
      <c r="A392" s="7" t="n">
        <v>9</v>
      </c>
      <c r="B392" s="30" t="s">
        <v>161</v>
      </c>
      <c r="C392" s="30"/>
      <c r="D392" s="40" t="s">
        <v>162</v>
      </c>
      <c r="E392" s="40"/>
      <c r="F392" s="40"/>
      <c r="G392" s="32" t="s">
        <v>57</v>
      </c>
      <c r="H392" s="33" t="n">
        <v>30</v>
      </c>
      <c r="I392" s="34"/>
      <c r="J392" s="35"/>
      <c r="K392" s="36" t="n">
        <f aca="false">IF(AND(H392= "",I392= ""), 0, ROUND(ROUND(J392, 2) * ROUND(IF(I392="",H392,I392),  2), 2))</f>
        <v>0</v>
      </c>
      <c r="L392" s="7"/>
      <c r="N392" s="37" t="n">
        <v>0.2</v>
      </c>
      <c r="R392" s="7" t="n">
        <v>1414</v>
      </c>
    </row>
    <row r="393" customFormat="false" ht="14.25" hidden="true" customHeight="false" outlineLevel="0" collapsed="false">
      <c r="A393" s="7" t="s">
        <v>49</v>
      </c>
    </row>
    <row r="394" customFormat="false" ht="14.25" hidden="true" customHeight="false" outlineLevel="0" collapsed="false">
      <c r="A394" s="7" t="s">
        <v>49</v>
      </c>
    </row>
    <row r="395" customFormat="false" ht="14.25" hidden="true" customHeight="false" outlineLevel="0" collapsed="false">
      <c r="A395" s="7" t="s">
        <v>49</v>
      </c>
    </row>
    <row r="396" customFormat="false" ht="14.25" hidden="true" customHeight="false" outlineLevel="0" collapsed="false">
      <c r="A396" s="7" t="s">
        <v>49</v>
      </c>
    </row>
    <row r="397" customFormat="false" ht="14.25" hidden="true" customHeight="false" outlineLevel="0" collapsed="false">
      <c r="A397" s="7" t="s">
        <v>49</v>
      </c>
    </row>
    <row r="398" customFormat="false" ht="14.25" hidden="true" customHeight="false" outlineLevel="0" collapsed="false">
      <c r="A398" s="7" t="s">
        <v>49</v>
      </c>
    </row>
    <row r="399" customFormat="false" ht="14.25" hidden="true" customHeight="false" outlineLevel="0" collapsed="false">
      <c r="A399" s="7" t="s">
        <v>49</v>
      </c>
    </row>
    <row r="400" customFormat="false" ht="14.25" hidden="true" customHeight="false" outlineLevel="0" collapsed="false">
      <c r="A400" s="7" t="s">
        <v>50</v>
      </c>
    </row>
    <row r="401" customFormat="false" ht="14.25" hidden="true" customHeight="false" outlineLevel="0" collapsed="false">
      <c r="A401" s="7" t="s">
        <v>49</v>
      </c>
    </row>
    <row r="402" customFormat="false" ht="14.25" hidden="true" customHeight="false" outlineLevel="0" collapsed="false">
      <c r="A402" s="7" t="s">
        <v>51</v>
      </c>
    </row>
    <row r="403" customFormat="false" ht="15" hidden="false" customHeight="true" outlineLevel="0" collapsed="false">
      <c r="A403" s="7" t="n">
        <v>9</v>
      </c>
      <c r="B403" s="30" t="s">
        <v>163</v>
      </c>
      <c r="C403" s="30"/>
      <c r="D403" s="40" t="s">
        <v>164</v>
      </c>
      <c r="E403" s="40"/>
      <c r="F403" s="40"/>
      <c r="G403" s="32" t="s">
        <v>57</v>
      </c>
      <c r="H403" s="33" t="n">
        <v>20</v>
      </c>
      <c r="I403" s="34"/>
      <c r="J403" s="35"/>
      <c r="K403" s="36" t="n">
        <f aca="false">IF(AND(H403= "",I403= ""), 0, ROUND(ROUND(J403, 2) * ROUND(IF(I403="",H403,I403),  2), 2))</f>
        <v>0</v>
      </c>
      <c r="L403" s="7"/>
      <c r="N403" s="37" t="n">
        <v>0.2</v>
      </c>
      <c r="R403" s="7" t="n">
        <v>1414</v>
      </c>
    </row>
    <row r="404" customFormat="false" ht="14.25" hidden="true" customHeight="false" outlineLevel="0" collapsed="false">
      <c r="A404" s="7" t="s">
        <v>49</v>
      </c>
    </row>
    <row r="405" customFormat="false" ht="14.25" hidden="true" customHeight="false" outlineLevel="0" collapsed="false">
      <c r="A405" s="7" t="s">
        <v>49</v>
      </c>
    </row>
    <row r="406" customFormat="false" ht="14.25" hidden="true" customHeight="false" outlineLevel="0" collapsed="false">
      <c r="A406" s="7" t="s">
        <v>49</v>
      </c>
    </row>
    <row r="407" customFormat="false" ht="14.25" hidden="true" customHeight="false" outlineLevel="0" collapsed="false">
      <c r="A407" s="7" t="s">
        <v>49</v>
      </c>
    </row>
    <row r="408" customFormat="false" ht="14.25" hidden="true" customHeight="false" outlineLevel="0" collapsed="false">
      <c r="A408" s="7" t="s">
        <v>49</v>
      </c>
    </row>
    <row r="409" customFormat="false" ht="14.25" hidden="true" customHeight="false" outlineLevel="0" collapsed="false">
      <c r="A409" s="7" t="s">
        <v>49</v>
      </c>
    </row>
    <row r="410" customFormat="false" ht="14.25" hidden="true" customHeight="false" outlineLevel="0" collapsed="false">
      <c r="A410" s="7" t="s">
        <v>49</v>
      </c>
    </row>
    <row r="411" customFormat="false" ht="14.25" hidden="true" customHeight="false" outlineLevel="0" collapsed="false">
      <c r="A411" s="7" t="s">
        <v>50</v>
      </c>
    </row>
    <row r="412" customFormat="false" ht="14.25" hidden="true" customHeight="false" outlineLevel="0" collapsed="false">
      <c r="A412" s="7" t="s">
        <v>49</v>
      </c>
    </row>
    <row r="413" customFormat="false" ht="14.25" hidden="true" customHeight="false" outlineLevel="0" collapsed="false">
      <c r="A413" s="7" t="s">
        <v>51</v>
      </c>
    </row>
    <row r="414" customFormat="false" ht="15" hidden="false" customHeight="true" outlineLevel="0" collapsed="false">
      <c r="A414" s="7" t="n">
        <v>9</v>
      </c>
      <c r="B414" s="30" t="s">
        <v>165</v>
      </c>
      <c r="C414" s="30"/>
      <c r="D414" s="40" t="s">
        <v>166</v>
      </c>
      <c r="E414" s="40"/>
      <c r="F414" s="40"/>
      <c r="G414" s="32" t="s">
        <v>69</v>
      </c>
      <c r="H414" s="38" t="n">
        <v>21</v>
      </c>
      <c r="I414" s="39"/>
      <c r="J414" s="35"/>
      <c r="K414" s="36" t="n">
        <f aca="false">IF(AND(H414= "",I414= ""), 0, ROUND(ROUND(J414, 2) * ROUND(IF(I414="",H414,I414),  0), 2))</f>
        <v>0</v>
      </c>
      <c r="L414" s="7"/>
      <c r="N414" s="37" t="n">
        <v>0.2</v>
      </c>
      <c r="R414" s="7" t="n">
        <v>1414</v>
      </c>
    </row>
    <row r="415" customFormat="false" ht="14.25" hidden="true" customHeight="false" outlineLevel="0" collapsed="false">
      <c r="A415" s="7" t="s">
        <v>49</v>
      </c>
    </row>
    <row r="416" customFormat="false" ht="14.25" hidden="true" customHeight="false" outlineLevel="0" collapsed="false">
      <c r="A416" s="7" t="s">
        <v>49</v>
      </c>
    </row>
    <row r="417" customFormat="false" ht="14.25" hidden="true" customHeight="false" outlineLevel="0" collapsed="false">
      <c r="A417" s="7" t="s">
        <v>49</v>
      </c>
    </row>
    <row r="418" customFormat="false" ht="14.25" hidden="true" customHeight="false" outlineLevel="0" collapsed="false">
      <c r="A418" s="7" t="s">
        <v>50</v>
      </c>
    </row>
    <row r="419" customFormat="false" ht="14.25" hidden="true" customHeight="false" outlineLevel="0" collapsed="false">
      <c r="A419" s="7" t="s">
        <v>49</v>
      </c>
    </row>
    <row r="420" customFormat="false" ht="14.25" hidden="true" customHeight="false" outlineLevel="0" collapsed="false">
      <c r="A420" s="7" t="s">
        <v>51</v>
      </c>
    </row>
    <row r="421" customFormat="false" ht="15" hidden="false" customHeight="true" outlineLevel="0" collapsed="false">
      <c r="A421" s="7" t="n">
        <v>9</v>
      </c>
      <c r="B421" s="30" t="s">
        <v>167</v>
      </c>
      <c r="C421" s="30"/>
      <c r="D421" s="40" t="s">
        <v>168</v>
      </c>
      <c r="E421" s="40"/>
      <c r="F421" s="40"/>
      <c r="G421" s="32" t="s">
        <v>57</v>
      </c>
      <c r="H421" s="33" t="n">
        <v>70</v>
      </c>
      <c r="I421" s="34"/>
      <c r="J421" s="35"/>
      <c r="K421" s="36" t="n">
        <f aca="false">IF(AND(H421= "",I421= ""), 0, ROUND(ROUND(J421, 2) * ROUND(IF(I421="",H421,I421),  2), 2))</f>
        <v>0</v>
      </c>
      <c r="L421" s="7"/>
      <c r="N421" s="37" t="n">
        <v>0.2</v>
      </c>
      <c r="R421" s="7" t="n">
        <v>1414</v>
      </c>
    </row>
    <row r="422" customFormat="false" ht="14.25" hidden="true" customHeight="false" outlineLevel="0" collapsed="false">
      <c r="A422" s="7" t="s">
        <v>49</v>
      </c>
    </row>
    <row r="423" customFormat="false" ht="14.25" hidden="true" customHeight="false" outlineLevel="0" collapsed="false">
      <c r="A423" s="7" t="s">
        <v>49</v>
      </c>
    </row>
    <row r="424" customFormat="false" ht="14.25" hidden="true" customHeight="false" outlineLevel="0" collapsed="false">
      <c r="A424" s="7" t="s">
        <v>49</v>
      </c>
    </row>
    <row r="425" customFormat="false" ht="14.25" hidden="true" customHeight="false" outlineLevel="0" collapsed="false">
      <c r="A425" s="7" t="s">
        <v>50</v>
      </c>
    </row>
    <row r="426" customFormat="false" ht="14.25" hidden="true" customHeight="false" outlineLevel="0" collapsed="false">
      <c r="A426" s="7" t="s">
        <v>49</v>
      </c>
    </row>
    <row r="427" customFormat="false" ht="14.25" hidden="true" customHeight="false" outlineLevel="0" collapsed="false">
      <c r="A427" s="7" t="s">
        <v>51</v>
      </c>
    </row>
    <row r="428" customFormat="false" ht="15" hidden="false" customHeight="true" outlineLevel="0" collapsed="false">
      <c r="A428" s="7" t="n">
        <v>9</v>
      </c>
      <c r="B428" s="30" t="s">
        <v>169</v>
      </c>
      <c r="C428" s="30"/>
      <c r="D428" s="31" t="s">
        <v>170</v>
      </c>
      <c r="E428" s="31"/>
      <c r="F428" s="31"/>
      <c r="G428" s="32" t="s">
        <v>57</v>
      </c>
      <c r="H428" s="33" t="n">
        <v>70</v>
      </c>
      <c r="I428" s="34"/>
      <c r="J428" s="35"/>
      <c r="K428" s="36" t="n">
        <f aca="false">IF(AND(H428= "",I428= ""), 0, ROUND(ROUND(J428, 2) * ROUND(IF(I428="",H428,I428),  2), 2))</f>
        <v>0</v>
      </c>
      <c r="L428" s="7"/>
      <c r="N428" s="37" t="n">
        <v>0.2</v>
      </c>
      <c r="R428" s="7" t="n">
        <v>1414</v>
      </c>
    </row>
    <row r="429" customFormat="false" ht="14.25" hidden="true" customHeight="false" outlineLevel="0" collapsed="false">
      <c r="A429" s="7" t="s">
        <v>49</v>
      </c>
    </row>
    <row r="430" customFormat="false" ht="14.25" hidden="true" customHeight="false" outlineLevel="0" collapsed="false">
      <c r="A430" s="7" t="s">
        <v>49</v>
      </c>
    </row>
    <row r="431" customFormat="false" ht="14.25" hidden="true" customHeight="false" outlineLevel="0" collapsed="false">
      <c r="A431" s="7" t="s">
        <v>49</v>
      </c>
    </row>
    <row r="432" customFormat="false" ht="14.25" hidden="true" customHeight="false" outlineLevel="0" collapsed="false">
      <c r="A432" s="7" t="s">
        <v>49</v>
      </c>
    </row>
    <row r="433" customFormat="false" ht="14.25" hidden="true" customHeight="false" outlineLevel="0" collapsed="false">
      <c r="A433" s="7" t="s">
        <v>49</v>
      </c>
    </row>
    <row r="434" customFormat="false" ht="14.25" hidden="true" customHeight="false" outlineLevel="0" collapsed="false">
      <c r="A434" s="7" t="s">
        <v>49</v>
      </c>
    </row>
    <row r="435" customFormat="false" ht="14.25" hidden="true" customHeight="false" outlineLevel="0" collapsed="false">
      <c r="A435" s="7" t="s">
        <v>49</v>
      </c>
    </row>
    <row r="436" customFormat="false" ht="14.25" hidden="true" customHeight="false" outlineLevel="0" collapsed="false">
      <c r="A436" s="7" t="s">
        <v>49</v>
      </c>
    </row>
    <row r="437" customFormat="false" ht="14.25" hidden="true" customHeight="false" outlineLevel="0" collapsed="false">
      <c r="A437" s="7" t="s">
        <v>49</v>
      </c>
    </row>
    <row r="438" customFormat="false" ht="14.25" hidden="true" customHeight="false" outlineLevel="0" collapsed="false">
      <c r="A438" s="7" t="s">
        <v>49</v>
      </c>
    </row>
    <row r="439" customFormat="false" ht="14.25" hidden="true" customHeight="false" outlineLevel="0" collapsed="false">
      <c r="A439" s="7" t="s">
        <v>49</v>
      </c>
    </row>
    <row r="440" customFormat="false" ht="14.25" hidden="true" customHeight="false" outlineLevel="0" collapsed="false">
      <c r="A440" s="7" t="s">
        <v>49</v>
      </c>
    </row>
    <row r="441" customFormat="false" ht="14.25" hidden="true" customHeight="false" outlineLevel="0" collapsed="false">
      <c r="A441" s="7" t="s">
        <v>50</v>
      </c>
    </row>
    <row r="442" customFormat="false" ht="14.25" hidden="true" customHeight="false" outlineLevel="0" collapsed="false">
      <c r="A442" s="7" t="s">
        <v>49</v>
      </c>
    </row>
    <row r="443" customFormat="false" ht="14.25" hidden="true" customHeight="false" outlineLevel="0" collapsed="false">
      <c r="A443" s="7" t="s">
        <v>51</v>
      </c>
    </row>
    <row r="444" customFormat="false" ht="15" hidden="false" customHeight="true" outlineLevel="0" collapsed="false">
      <c r="A444" s="7" t="n">
        <v>9</v>
      </c>
      <c r="B444" s="30" t="s">
        <v>171</v>
      </c>
      <c r="C444" s="30"/>
      <c r="D444" s="31" t="s">
        <v>172</v>
      </c>
      <c r="E444" s="31"/>
      <c r="F444" s="31"/>
      <c r="G444" s="32" t="s">
        <v>69</v>
      </c>
      <c r="H444" s="38" t="n">
        <v>21</v>
      </c>
      <c r="I444" s="39"/>
      <c r="J444" s="35"/>
      <c r="K444" s="36" t="n">
        <f aca="false">IF(AND(H444= "",I444= ""), 0, ROUND(ROUND(J444, 2) * ROUND(IF(I444="",H444,I444),  0), 2))</f>
        <v>0</v>
      </c>
      <c r="L444" s="7"/>
      <c r="N444" s="37" t="n">
        <v>0.2</v>
      </c>
      <c r="R444" s="7" t="n">
        <v>1414</v>
      </c>
    </row>
    <row r="445" customFormat="false" ht="14.25" hidden="true" customHeight="false" outlineLevel="0" collapsed="false">
      <c r="A445" s="7" t="s">
        <v>49</v>
      </c>
    </row>
    <row r="446" customFormat="false" ht="14.25" hidden="true" customHeight="false" outlineLevel="0" collapsed="false">
      <c r="A446" s="7" t="s">
        <v>49</v>
      </c>
    </row>
    <row r="447" customFormat="false" ht="14.25" hidden="true" customHeight="false" outlineLevel="0" collapsed="false">
      <c r="A447" s="7" t="s">
        <v>49</v>
      </c>
    </row>
    <row r="448" customFormat="false" ht="14.25" hidden="true" customHeight="false" outlineLevel="0" collapsed="false">
      <c r="A448" s="7" t="s">
        <v>49</v>
      </c>
    </row>
    <row r="449" customFormat="false" ht="14.25" hidden="true" customHeight="false" outlineLevel="0" collapsed="false">
      <c r="A449" s="7" t="s">
        <v>50</v>
      </c>
    </row>
    <row r="450" customFormat="false" ht="14.25" hidden="true" customHeight="false" outlineLevel="0" collapsed="false">
      <c r="A450" s="7" t="s">
        <v>49</v>
      </c>
    </row>
    <row r="451" customFormat="false" ht="14.25" hidden="true" customHeight="false" outlineLevel="0" collapsed="false">
      <c r="A451" s="7" t="s">
        <v>51</v>
      </c>
    </row>
    <row r="452" customFormat="false" ht="14.25" hidden="true" customHeight="false" outlineLevel="0" collapsed="false">
      <c r="A452" s="7" t="s">
        <v>86</v>
      </c>
    </row>
    <row r="453" customFormat="false" ht="26.25" hidden="false" customHeight="true" outlineLevel="0" collapsed="false">
      <c r="A453" s="7" t="n">
        <v>4</v>
      </c>
      <c r="B453" s="26" t="s">
        <v>173</v>
      </c>
      <c r="C453" s="26"/>
      <c r="D453" s="50" t="s">
        <v>128</v>
      </c>
      <c r="E453" s="50"/>
      <c r="F453" s="50"/>
      <c r="G453" s="51"/>
      <c r="H453" s="51"/>
      <c r="I453" s="51"/>
      <c r="J453" s="51"/>
      <c r="K453" s="52"/>
      <c r="L453" s="7"/>
    </row>
    <row r="454" customFormat="false" ht="14.25" hidden="false" customHeight="true" outlineLevel="0" collapsed="false">
      <c r="A454" s="7" t="n">
        <v>9</v>
      </c>
      <c r="B454" s="30" t="s">
        <v>174</v>
      </c>
      <c r="C454" s="30"/>
      <c r="D454" s="31" t="s">
        <v>175</v>
      </c>
      <c r="E454" s="31"/>
      <c r="F454" s="31"/>
      <c r="G454" s="32" t="s">
        <v>82</v>
      </c>
      <c r="H454" s="38" t="n">
        <v>1</v>
      </c>
      <c r="I454" s="39"/>
      <c r="J454" s="35"/>
      <c r="K454" s="36" t="n">
        <f aca="false">IF(AND(H454= "",I454= ""), 0, ROUND(ROUND(J454, 2) * ROUND(IF(I454="",H454,I454),  0), 2))</f>
        <v>0</v>
      </c>
      <c r="L454" s="7"/>
      <c r="N454" s="37" t="n">
        <v>0.2</v>
      </c>
      <c r="R454" s="7" t="n">
        <v>1414</v>
      </c>
    </row>
    <row r="455" customFormat="false" ht="14.25" hidden="true" customHeight="false" outlineLevel="0" collapsed="false">
      <c r="A455" s="7" t="s">
        <v>49</v>
      </c>
    </row>
    <row r="456" customFormat="false" ht="14.25" hidden="true" customHeight="false" outlineLevel="0" collapsed="false">
      <c r="A456" s="7" t="s">
        <v>49</v>
      </c>
    </row>
    <row r="457" customFormat="false" ht="14.25" hidden="true" customHeight="false" outlineLevel="0" collapsed="false">
      <c r="A457" s="7" t="s">
        <v>49</v>
      </c>
    </row>
    <row r="458" customFormat="false" ht="14.25" hidden="true" customHeight="false" outlineLevel="0" collapsed="false">
      <c r="A458" s="7" t="s">
        <v>49</v>
      </c>
    </row>
    <row r="459" customFormat="false" ht="14.25" hidden="true" customHeight="false" outlineLevel="0" collapsed="false">
      <c r="A459" s="7" t="s">
        <v>49</v>
      </c>
    </row>
    <row r="460" customFormat="false" ht="14.25" hidden="true" customHeight="false" outlineLevel="0" collapsed="false">
      <c r="A460" s="7" t="s">
        <v>50</v>
      </c>
    </row>
    <row r="461" customFormat="false" ht="14.25" hidden="true" customHeight="false" outlineLevel="0" collapsed="false">
      <c r="A461" s="7" t="s">
        <v>51</v>
      </c>
    </row>
    <row r="462" customFormat="false" ht="15" hidden="false" customHeight="true" outlineLevel="0" collapsed="false">
      <c r="A462" s="7" t="n">
        <v>9</v>
      </c>
      <c r="B462" s="30" t="s">
        <v>176</v>
      </c>
      <c r="C462" s="30"/>
      <c r="D462" s="31" t="s">
        <v>177</v>
      </c>
      <c r="E462" s="31"/>
      <c r="F462" s="31"/>
      <c r="G462" s="32" t="s">
        <v>57</v>
      </c>
      <c r="H462" s="33" t="n">
        <v>75</v>
      </c>
      <c r="I462" s="34"/>
      <c r="J462" s="35"/>
      <c r="K462" s="36" t="n">
        <f aca="false">IF(AND(H462= "",I462= ""), 0, ROUND(ROUND(J462, 2) * ROUND(IF(I462="",H462,I462),  2), 2))</f>
        <v>0</v>
      </c>
      <c r="L462" s="7"/>
      <c r="N462" s="37" t="n">
        <v>0.2</v>
      </c>
      <c r="R462" s="7" t="n">
        <v>1414</v>
      </c>
    </row>
    <row r="463" customFormat="false" ht="14.25" hidden="true" customHeight="false" outlineLevel="0" collapsed="false">
      <c r="A463" s="7" t="s">
        <v>49</v>
      </c>
    </row>
    <row r="464" customFormat="false" ht="14.25" hidden="true" customHeight="false" outlineLevel="0" collapsed="false">
      <c r="A464" s="7" t="s">
        <v>49</v>
      </c>
    </row>
    <row r="465" customFormat="false" ht="14.25" hidden="true" customHeight="false" outlineLevel="0" collapsed="false">
      <c r="A465" s="7" t="s">
        <v>49</v>
      </c>
    </row>
    <row r="466" customFormat="false" ht="14.25" hidden="true" customHeight="false" outlineLevel="0" collapsed="false">
      <c r="A466" s="7" t="s">
        <v>49</v>
      </c>
    </row>
    <row r="467" customFormat="false" ht="14.25" hidden="true" customHeight="false" outlineLevel="0" collapsed="false">
      <c r="A467" s="7" t="s">
        <v>49</v>
      </c>
    </row>
    <row r="468" customFormat="false" ht="14.25" hidden="true" customHeight="false" outlineLevel="0" collapsed="false">
      <c r="A468" s="7" t="s">
        <v>49</v>
      </c>
    </row>
    <row r="469" customFormat="false" ht="14.25" hidden="true" customHeight="false" outlineLevel="0" collapsed="false">
      <c r="A469" s="7" t="s">
        <v>49</v>
      </c>
    </row>
    <row r="470" customFormat="false" ht="14.25" hidden="true" customHeight="false" outlineLevel="0" collapsed="false">
      <c r="A470" s="7" t="s">
        <v>49</v>
      </c>
    </row>
    <row r="471" customFormat="false" ht="14.25" hidden="true" customHeight="false" outlineLevel="0" collapsed="false">
      <c r="A471" s="7" t="s">
        <v>49</v>
      </c>
    </row>
    <row r="472" customFormat="false" ht="14.25" hidden="true" customHeight="false" outlineLevel="0" collapsed="false">
      <c r="A472" s="7" t="s">
        <v>49</v>
      </c>
    </row>
    <row r="473" customFormat="false" ht="14.25" hidden="true" customHeight="false" outlineLevel="0" collapsed="false">
      <c r="A473" s="7" t="s">
        <v>49</v>
      </c>
    </row>
    <row r="474" customFormat="false" ht="14.25" hidden="true" customHeight="false" outlineLevel="0" collapsed="false">
      <c r="A474" s="7" t="s">
        <v>49</v>
      </c>
    </row>
    <row r="475" customFormat="false" ht="14.25" hidden="true" customHeight="false" outlineLevel="0" collapsed="false">
      <c r="A475" s="7" t="s">
        <v>49</v>
      </c>
    </row>
    <row r="476" customFormat="false" ht="14.25" hidden="true" customHeight="false" outlineLevel="0" collapsed="false">
      <c r="A476" s="7" t="s">
        <v>49</v>
      </c>
    </row>
    <row r="477" customFormat="false" ht="14.25" hidden="true" customHeight="false" outlineLevel="0" collapsed="false">
      <c r="A477" s="7" t="s">
        <v>50</v>
      </c>
    </row>
    <row r="478" customFormat="false" ht="14.25" hidden="true" customHeight="false" outlineLevel="0" collapsed="false">
      <c r="A478" s="7" t="s">
        <v>49</v>
      </c>
    </row>
    <row r="479" customFormat="false" ht="14.25" hidden="true" customHeight="false" outlineLevel="0" collapsed="false">
      <c r="A479" s="7" t="s">
        <v>51</v>
      </c>
    </row>
    <row r="480" customFormat="false" ht="14.25" hidden="true" customHeight="false" outlineLevel="0" collapsed="false">
      <c r="A480" s="7" t="s">
        <v>86</v>
      </c>
    </row>
    <row r="481" customFormat="false" ht="14.25" hidden="false" customHeight="false" outlineLevel="0" collapsed="false">
      <c r="A481" s="7" t="s">
        <v>44</v>
      </c>
      <c r="B481" s="41"/>
      <c r="C481" s="41"/>
      <c r="D481" s="42"/>
      <c r="E481" s="42"/>
      <c r="F481" s="42"/>
      <c r="K481" s="41"/>
    </row>
    <row r="482" customFormat="false" ht="26.25" hidden="false" customHeight="true" outlineLevel="0" collapsed="false">
      <c r="B482" s="41"/>
      <c r="C482" s="41"/>
      <c r="D482" s="43" t="s">
        <v>131</v>
      </c>
      <c r="E482" s="43"/>
      <c r="F482" s="43"/>
      <c r="G482" s="44"/>
      <c r="H482" s="44"/>
      <c r="I482" s="44"/>
      <c r="J482" s="44"/>
      <c r="K482" s="44"/>
    </row>
    <row r="483" customFormat="false" ht="14.25" hidden="false" customHeight="false" outlineLevel="0" collapsed="false">
      <c r="B483" s="41"/>
      <c r="C483" s="41"/>
      <c r="D483" s="45"/>
      <c r="E483" s="45"/>
      <c r="F483" s="45"/>
      <c r="G483" s="9"/>
      <c r="H483" s="9"/>
      <c r="I483" s="9"/>
      <c r="J483" s="9"/>
      <c r="K483" s="9"/>
    </row>
    <row r="484" customFormat="false" ht="14.25" hidden="false" customHeight="true" outlineLevel="0" collapsed="false">
      <c r="B484" s="41"/>
      <c r="C484" s="41"/>
      <c r="D484" s="46" t="s">
        <v>74</v>
      </c>
      <c r="E484" s="46"/>
      <c r="F484" s="46"/>
      <c r="G484" s="47" t="n">
        <f aca="false">SUMIF(L302:L481, IF(L301="","",L301), K302:K481)</f>
        <v>0</v>
      </c>
      <c r="H484" s="47"/>
      <c r="I484" s="47"/>
      <c r="J484" s="47"/>
      <c r="K484" s="47"/>
    </row>
    <row r="485" customFormat="false" ht="14.25" hidden="false" customHeight="true" outlineLevel="0" collapsed="false">
      <c r="B485" s="41"/>
      <c r="C485" s="41"/>
      <c r="D485" s="46" t="s">
        <v>75</v>
      </c>
      <c r="E485" s="46"/>
      <c r="F485" s="46"/>
      <c r="G485" s="47" t="n">
        <f aca="false">ROUND(SUMIF(L302:L481, IF(L301="","",L301), K302:K481) * 0.2, 2)</f>
        <v>0</v>
      </c>
      <c r="H485" s="47"/>
      <c r="I485" s="47"/>
      <c r="J485" s="47"/>
      <c r="K485" s="47"/>
    </row>
    <row r="486" customFormat="false" ht="14.25" hidden="false" customHeight="true" outlineLevel="0" collapsed="false">
      <c r="B486" s="41"/>
      <c r="C486" s="41"/>
      <c r="D486" s="48" t="s">
        <v>76</v>
      </c>
      <c r="E486" s="48"/>
      <c r="F486" s="48"/>
      <c r="G486" s="49" t="n">
        <f aca="false">SUM(G484:G485)</f>
        <v>0</v>
      </c>
      <c r="H486" s="49"/>
      <c r="I486" s="49"/>
      <c r="J486" s="49"/>
      <c r="K486" s="49"/>
    </row>
    <row r="487" customFormat="false" ht="30.75" hidden="false" customHeight="true" outlineLevel="0" collapsed="false">
      <c r="A487" s="7" t="n">
        <v>3</v>
      </c>
      <c r="B487" s="26" t="n">
        <v>11</v>
      </c>
      <c r="C487" s="26"/>
      <c r="D487" s="27" t="s">
        <v>178</v>
      </c>
      <c r="E487" s="27"/>
      <c r="F487" s="27"/>
      <c r="G487" s="28"/>
      <c r="H487" s="28"/>
      <c r="I487" s="28"/>
      <c r="J487" s="28"/>
      <c r="K487" s="29"/>
      <c r="L487" s="7"/>
    </row>
    <row r="488" customFormat="false" ht="27" hidden="false" customHeight="true" outlineLevel="0" collapsed="false">
      <c r="A488" s="7" t="n">
        <v>4</v>
      </c>
      <c r="B488" s="26" t="s">
        <v>179</v>
      </c>
      <c r="C488" s="26"/>
      <c r="D488" s="50" t="s">
        <v>180</v>
      </c>
      <c r="E488" s="50"/>
      <c r="F488" s="50"/>
      <c r="G488" s="51"/>
      <c r="H488" s="51"/>
      <c r="I488" s="51"/>
      <c r="J488" s="51"/>
      <c r="K488" s="52"/>
      <c r="L488" s="7"/>
    </row>
    <row r="489" customFormat="false" ht="30" hidden="false" customHeight="true" outlineLevel="0" collapsed="false">
      <c r="A489" s="7" t="n">
        <v>9</v>
      </c>
      <c r="B489" s="30" t="s">
        <v>181</v>
      </c>
      <c r="C489" s="30"/>
      <c r="D489" s="31" t="s">
        <v>182</v>
      </c>
      <c r="E489" s="31"/>
      <c r="F489" s="31"/>
      <c r="G489" s="32" t="s">
        <v>48</v>
      </c>
      <c r="H489" s="33" t="n">
        <v>40</v>
      </c>
      <c r="I489" s="34"/>
      <c r="J489" s="35"/>
      <c r="K489" s="36" t="n">
        <f aca="false">IF(AND(H489= "",I489= ""), 0, ROUND(ROUND(J489, 2) * ROUND(IF(I489="",H489,I489),  2), 2))</f>
        <v>0</v>
      </c>
      <c r="L489" s="7"/>
      <c r="N489" s="37" t="n">
        <v>0.2</v>
      </c>
      <c r="R489" s="7" t="n">
        <v>1414</v>
      </c>
    </row>
    <row r="490" customFormat="false" ht="14.25" hidden="true" customHeight="false" outlineLevel="0" collapsed="false">
      <c r="A490" s="7" t="s">
        <v>49</v>
      </c>
    </row>
    <row r="491" customFormat="false" ht="14.25" hidden="true" customHeight="false" outlineLevel="0" collapsed="false">
      <c r="A491" s="7" t="s">
        <v>49</v>
      </c>
    </row>
    <row r="492" customFormat="false" ht="14.25" hidden="true" customHeight="false" outlineLevel="0" collapsed="false">
      <c r="A492" s="7" t="s">
        <v>49</v>
      </c>
    </row>
    <row r="493" customFormat="false" ht="14.25" hidden="true" customHeight="false" outlineLevel="0" collapsed="false">
      <c r="A493" s="7" t="s">
        <v>49</v>
      </c>
    </row>
    <row r="494" customFormat="false" ht="14.25" hidden="true" customHeight="false" outlineLevel="0" collapsed="false">
      <c r="A494" s="7" t="s">
        <v>49</v>
      </c>
    </row>
    <row r="495" customFormat="false" ht="14.25" hidden="true" customHeight="false" outlineLevel="0" collapsed="false">
      <c r="A495" s="7" t="s">
        <v>49</v>
      </c>
    </row>
    <row r="496" customFormat="false" ht="14.25" hidden="true" customHeight="false" outlineLevel="0" collapsed="false">
      <c r="A496" s="7" t="s">
        <v>49</v>
      </c>
    </row>
    <row r="497" customFormat="false" ht="14.25" hidden="true" customHeight="false" outlineLevel="0" collapsed="false">
      <c r="A497" s="7" t="s">
        <v>49</v>
      </c>
    </row>
    <row r="498" customFormat="false" ht="14.25" hidden="true" customHeight="false" outlineLevel="0" collapsed="false">
      <c r="A498" s="7" t="s">
        <v>49</v>
      </c>
    </row>
    <row r="499" customFormat="false" ht="14.25" hidden="true" customHeight="false" outlineLevel="0" collapsed="false">
      <c r="A499" s="7" t="s">
        <v>49</v>
      </c>
    </row>
    <row r="500" customFormat="false" ht="14.25" hidden="true" customHeight="false" outlineLevel="0" collapsed="false">
      <c r="A500" s="7" t="s">
        <v>49</v>
      </c>
    </row>
    <row r="501" customFormat="false" ht="14.25" hidden="true" customHeight="false" outlineLevel="0" collapsed="false">
      <c r="A501" s="7" t="s">
        <v>49</v>
      </c>
    </row>
    <row r="502" customFormat="false" ht="14.25" hidden="true" customHeight="false" outlineLevel="0" collapsed="false">
      <c r="A502" s="7" t="s">
        <v>49</v>
      </c>
    </row>
    <row r="503" customFormat="false" ht="14.25" hidden="true" customHeight="false" outlineLevel="0" collapsed="false">
      <c r="A503" s="7" t="s">
        <v>49</v>
      </c>
    </row>
    <row r="504" customFormat="false" ht="14.25" hidden="true" customHeight="false" outlineLevel="0" collapsed="false">
      <c r="A504" s="7" t="s">
        <v>49</v>
      </c>
    </row>
    <row r="505" customFormat="false" ht="14.25" hidden="true" customHeight="false" outlineLevel="0" collapsed="false">
      <c r="A505" s="7" t="s">
        <v>49</v>
      </c>
    </row>
    <row r="506" customFormat="false" ht="14.25" hidden="true" customHeight="false" outlineLevel="0" collapsed="false">
      <c r="A506" s="7" t="s">
        <v>49</v>
      </c>
    </row>
    <row r="507" customFormat="false" ht="14.25" hidden="true" customHeight="false" outlineLevel="0" collapsed="false">
      <c r="A507" s="7" t="s">
        <v>49</v>
      </c>
    </row>
    <row r="508" customFormat="false" ht="14.25" hidden="true" customHeight="false" outlineLevel="0" collapsed="false">
      <c r="A508" s="7" t="s">
        <v>50</v>
      </c>
    </row>
    <row r="509" customFormat="false" ht="14.25" hidden="true" customHeight="false" outlineLevel="0" collapsed="false">
      <c r="A509" s="7" t="s">
        <v>51</v>
      </c>
    </row>
    <row r="510" customFormat="false" ht="14.25" hidden="true" customHeight="false" outlineLevel="0" collapsed="false">
      <c r="A510" s="7" t="s">
        <v>86</v>
      </c>
    </row>
    <row r="511" customFormat="false" ht="25.5" hidden="false" customHeight="true" outlineLevel="0" collapsed="false">
      <c r="A511" s="7" t="n">
        <v>4</v>
      </c>
      <c r="B511" s="26" t="s">
        <v>183</v>
      </c>
      <c r="C511" s="26"/>
      <c r="D511" s="50" t="s">
        <v>184</v>
      </c>
      <c r="E511" s="50"/>
      <c r="F511" s="50"/>
      <c r="G511" s="51"/>
      <c r="H511" s="51"/>
      <c r="I511" s="51"/>
      <c r="J511" s="51"/>
      <c r="K511" s="52"/>
      <c r="L511" s="7"/>
    </row>
    <row r="512" customFormat="false" ht="14.25" hidden="false" customHeight="true" outlineLevel="0" collapsed="false">
      <c r="A512" s="7" t="n">
        <v>9</v>
      </c>
      <c r="B512" s="30" t="s">
        <v>185</v>
      </c>
      <c r="C512" s="30"/>
      <c r="D512" s="31" t="s">
        <v>186</v>
      </c>
      <c r="E512" s="31"/>
      <c r="F512" s="31"/>
      <c r="G512" s="32" t="s">
        <v>57</v>
      </c>
      <c r="H512" s="33" t="n">
        <v>15</v>
      </c>
      <c r="I512" s="34"/>
      <c r="J512" s="35"/>
      <c r="K512" s="36" t="n">
        <f aca="false">IF(AND(H512= "",I512= ""), 0, ROUND(ROUND(J512, 2) * ROUND(IF(I512="",H512,I512),  2), 2))</f>
        <v>0</v>
      </c>
      <c r="L512" s="7"/>
      <c r="N512" s="37" t="n">
        <v>0.2</v>
      </c>
      <c r="R512" s="7" t="n">
        <v>1414</v>
      </c>
    </row>
    <row r="513" customFormat="false" ht="14.25" hidden="true" customHeight="false" outlineLevel="0" collapsed="false">
      <c r="A513" s="7" t="s">
        <v>49</v>
      </c>
    </row>
    <row r="514" customFormat="false" ht="14.25" hidden="true" customHeight="false" outlineLevel="0" collapsed="false">
      <c r="A514" s="7" t="s">
        <v>49</v>
      </c>
    </row>
    <row r="515" customFormat="false" ht="14.25" hidden="true" customHeight="false" outlineLevel="0" collapsed="false">
      <c r="A515" s="7" t="s">
        <v>49</v>
      </c>
    </row>
    <row r="516" customFormat="false" ht="14.25" hidden="true" customHeight="false" outlineLevel="0" collapsed="false">
      <c r="A516" s="7" t="s">
        <v>49</v>
      </c>
    </row>
    <row r="517" customFormat="false" ht="14.25" hidden="true" customHeight="false" outlineLevel="0" collapsed="false">
      <c r="A517" s="7" t="s">
        <v>49</v>
      </c>
    </row>
    <row r="518" customFormat="false" ht="14.25" hidden="true" customHeight="false" outlineLevel="0" collapsed="false">
      <c r="A518" s="7" t="s">
        <v>49</v>
      </c>
    </row>
    <row r="519" customFormat="false" ht="14.25" hidden="true" customHeight="false" outlineLevel="0" collapsed="false">
      <c r="A519" s="7" t="s">
        <v>49</v>
      </c>
    </row>
    <row r="520" customFormat="false" ht="14.25" hidden="true" customHeight="false" outlineLevel="0" collapsed="false">
      <c r="A520" s="7" t="s">
        <v>49</v>
      </c>
    </row>
    <row r="521" customFormat="false" ht="14.25" hidden="true" customHeight="false" outlineLevel="0" collapsed="false">
      <c r="A521" s="7" t="s">
        <v>49</v>
      </c>
    </row>
    <row r="522" customFormat="false" ht="14.25" hidden="true" customHeight="false" outlineLevel="0" collapsed="false">
      <c r="A522" s="7" t="s">
        <v>49</v>
      </c>
    </row>
    <row r="523" customFormat="false" ht="14.25" hidden="true" customHeight="false" outlineLevel="0" collapsed="false">
      <c r="A523" s="7" t="s">
        <v>49</v>
      </c>
    </row>
    <row r="524" customFormat="false" ht="14.25" hidden="true" customHeight="false" outlineLevel="0" collapsed="false">
      <c r="A524" s="7" t="s">
        <v>49</v>
      </c>
    </row>
    <row r="525" customFormat="false" ht="14.25" hidden="true" customHeight="false" outlineLevel="0" collapsed="false">
      <c r="A525" s="7" t="s">
        <v>49</v>
      </c>
    </row>
    <row r="526" customFormat="false" ht="14.25" hidden="true" customHeight="false" outlineLevel="0" collapsed="false">
      <c r="A526" s="7" t="s">
        <v>49</v>
      </c>
    </row>
    <row r="527" customFormat="false" ht="14.25" hidden="true" customHeight="false" outlineLevel="0" collapsed="false">
      <c r="A527" s="7" t="s">
        <v>49</v>
      </c>
    </row>
    <row r="528" customFormat="false" ht="14.25" hidden="true" customHeight="false" outlineLevel="0" collapsed="false">
      <c r="A528" s="7" t="s">
        <v>50</v>
      </c>
    </row>
    <row r="529" customFormat="false" ht="14.25" hidden="true" customHeight="false" outlineLevel="0" collapsed="false">
      <c r="A529" s="7" t="s">
        <v>49</v>
      </c>
    </row>
    <row r="530" customFormat="false" ht="14.25" hidden="true" customHeight="false" outlineLevel="0" collapsed="false">
      <c r="A530" s="7" t="s">
        <v>51</v>
      </c>
    </row>
    <row r="531" customFormat="false" ht="14.25" hidden="false" customHeight="true" outlineLevel="0" collapsed="false">
      <c r="A531" s="7" t="n">
        <v>9</v>
      </c>
      <c r="B531" s="30" t="s">
        <v>187</v>
      </c>
      <c r="C531" s="30"/>
      <c r="D531" s="31" t="s">
        <v>188</v>
      </c>
      <c r="E531" s="31"/>
      <c r="F531" s="31"/>
      <c r="G531" s="32" t="s">
        <v>57</v>
      </c>
      <c r="H531" s="33" t="n">
        <v>42</v>
      </c>
      <c r="I531" s="34"/>
      <c r="J531" s="35"/>
      <c r="K531" s="36" t="n">
        <f aca="false">IF(AND(H531= "",I531= ""), 0, ROUND(ROUND(J531, 2) * ROUND(IF(I531="",H531,I531),  2), 2))</f>
        <v>0</v>
      </c>
      <c r="L531" s="7"/>
      <c r="N531" s="37" t="n">
        <v>0.2</v>
      </c>
      <c r="R531" s="7" t="n">
        <v>1414</v>
      </c>
    </row>
    <row r="532" customFormat="false" ht="14.25" hidden="true" customHeight="false" outlineLevel="0" collapsed="false">
      <c r="A532" s="7" t="s">
        <v>49</v>
      </c>
    </row>
    <row r="533" customFormat="false" ht="14.25" hidden="true" customHeight="false" outlineLevel="0" collapsed="false">
      <c r="A533" s="7" t="s">
        <v>49</v>
      </c>
    </row>
    <row r="534" customFormat="false" ht="14.25" hidden="true" customHeight="false" outlineLevel="0" collapsed="false">
      <c r="A534" s="7" t="s">
        <v>49</v>
      </c>
    </row>
    <row r="535" customFormat="false" ht="14.25" hidden="true" customHeight="false" outlineLevel="0" collapsed="false">
      <c r="A535" s="7" t="s">
        <v>49</v>
      </c>
    </row>
    <row r="536" customFormat="false" ht="14.25" hidden="true" customHeight="false" outlineLevel="0" collapsed="false">
      <c r="A536" s="7" t="s">
        <v>49</v>
      </c>
    </row>
    <row r="537" customFormat="false" ht="14.25" hidden="true" customHeight="false" outlineLevel="0" collapsed="false">
      <c r="A537" s="7" t="s">
        <v>49</v>
      </c>
    </row>
    <row r="538" customFormat="false" ht="14.25" hidden="true" customHeight="false" outlineLevel="0" collapsed="false">
      <c r="A538" s="7" t="s">
        <v>49</v>
      </c>
    </row>
    <row r="539" customFormat="false" ht="14.25" hidden="true" customHeight="false" outlineLevel="0" collapsed="false">
      <c r="A539" s="7" t="s">
        <v>49</v>
      </c>
    </row>
    <row r="540" customFormat="false" ht="14.25" hidden="true" customHeight="false" outlineLevel="0" collapsed="false">
      <c r="A540" s="7" t="s">
        <v>49</v>
      </c>
    </row>
    <row r="541" customFormat="false" ht="14.25" hidden="true" customHeight="false" outlineLevel="0" collapsed="false">
      <c r="A541" s="7" t="s">
        <v>49</v>
      </c>
    </row>
    <row r="542" customFormat="false" ht="14.25" hidden="true" customHeight="false" outlineLevel="0" collapsed="false">
      <c r="A542" s="7" t="s">
        <v>49</v>
      </c>
    </row>
    <row r="543" customFormat="false" ht="14.25" hidden="true" customHeight="false" outlineLevel="0" collapsed="false">
      <c r="A543" s="7" t="s">
        <v>50</v>
      </c>
    </row>
    <row r="544" customFormat="false" ht="14.25" hidden="true" customHeight="false" outlineLevel="0" collapsed="false">
      <c r="A544" s="7" t="s">
        <v>49</v>
      </c>
    </row>
    <row r="545" customFormat="false" ht="14.25" hidden="true" customHeight="false" outlineLevel="0" collapsed="false">
      <c r="A545" s="7" t="s">
        <v>51</v>
      </c>
    </row>
    <row r="546" customFormat="false" ht="14.25" hidden="true" customHeight="false" outlineLevel="0" collapsed="false">
      <c r="A546" s="7" t="s">
        <v>86</v>
      </c>
    </row>
    <row r="547" customFormat="false" ht="26.25" hidden="false" customHeight="true" outlineLevel="0" collapsed="false">
      <c r="A547" s="7" t="n">
        <v>4</v>
      </c>
      <c r="B547" s="26" t="s">
        <v>189</v>
      </c>
      <c r="C547" s="26"/>
      <c r="D547" s="50" t="s">
        <v>156</v>
      </c>
      <c r="E547" s="50"/>
      <c r="F547" s="50"/>
      <c r="G547" s="51"/>
      <c r="H547" s="51"/>
      <c r="I547" s="51"/>
      <c r="J547" s="51"/>
      <c r="K547" s="52"/>
      <c r="L547" s="7"/>
    </row>
    <row r="548" customFormat="false" ht="14.25" hidden="false" customHeight="true" outlineLevel="0" collapsed="false">
      <c r="A548" s="7" t="n">
        <v>9</v>
      </c>
      <c r="B548" s="30" t="s">
        <v>190</v>
      </c>
      <c r="C548" s="30"/>
      <c r="D548" s="40" t="s">
        <v>191</v>
      </c>
      <c r="E548" s="40"/>
      <c r="F548" s="40"/>
      <c r="G548" s="32" t="s">
        <v>69</v>
      </c>
      <c r="H548" s="38" t="n">
        <v>2</v>
      </c>
      <c r="I548" s="39"/>
      <c r="J548" s="35"/>
      <c r="K548" s="36" t="n">
        <f aca="false">IF(AND(H548= "",I548= ""), 0, ROUND(ROUND(J548, 2) * ROUND(IF(I548="",H548,I548),  0), 2))</f>
        <v>0</v>
      </c>
      <c r="L548" s="7"/>
      <c r="N548" s="37" t="n">
        <v>0.2</v>
      </c>
      <c r="R548" s="7" t="n">
        <v>1414</v>
      </c>
    </row>
    <row r="549" customFormat="false" ht="14.25" hidden="true" customHeight="false" outlineLevel="0" collapsed="false">
      <c r="A549" s="7" t="s">
        <v>49</v>
      </c>
    </row>
    <row r="550" customFormat="false" ht="14.25" hidden="true" customHeight="false" outlineLevel="0" collapsed="false">
      <c r="A550" s="7" t="s">
        <v>49</v>
      </c>
    </row>
    <row r="551" customFormat="false" ht="14.25" hidden="true" customHeight="false" outlineLevel="0" collapsed="false">
      <c r="A551" s="7" t="s">
        <v>49</v>
      </c>
    </row>
    <row r="552" customFormat="false" ht="14.25" hidden="true" customHeight="false" outlineLevel="0" collapsed="false">
      <c r="A552" s="7" t="s">
        <v>49</v>
      </c>
    </row>
    <row r="553" customFormat="false" ht="14.25" hidden="true" customHeight="false" outlineLevel="0" collapsed="false">
      <c r="A553" s="7" t="s">
        <v>49</v>
      </c>
    </row>
    <row r="554" customFormat="false" ht="14.25" hidden="true" customHeight="false" outlineLevel="0" collapsed="false">
      <c r="A554" s="7" t="s">
        <v>49</v>
      </c>
    </row>
    <row r="555" customFormat="false" ht="14.25" hidden="true" customHeight="false" outlineLevel="0" collapsed="false">
      <c r="A555" s="7" t="s">
        <v>49</v>
      </c>
    </row>
    <row r="556" customFormat="false" ht="14.25" hidden="true" customHeight="false" outlineLevel="0" collapsed="false">
      <c r="A556" s="7" t="s">
        <v>49</v>
      </c>
    </row>
    <row r="557" customFormat="false" ht="14.25" hidden="true" customHeight="false" outlineLevel="0" collapsed="false">
      <c r="A557" s="7" t="s">
        <v>50</v>
      </c>
    </row>
    <row r="558" customFormat="false" ht="14.25" hidden="true" customHeight="false" outlineLevel="0" collapsed="false">
      <c r="A558" s="7" t="s">
        <v>49</v>
      </c>
    </row>
    <row r="559" customFormat="false" ht="14.25" hidden="true" customHeight="false" outlineLevel="0" collapsed="false">
      <c r="A559" s="7" t="s">
        <v>51</v>
      </c>
    </row>
    <row r="560" customFormat="false" ht="14.25" hidden="false" customHeight="true" outlineLevel="0" collapsed="false">
      <c r="A560" s="7" t="n">
        <v>9</v>
      </c>
      <c r="B560" s="30" t="s">
        <v>192</v>
      </c>
      <c r="C560" s="30"/>
      <c r="D560" s="40" t="s">
        <v>193</v>
      </c>
      <c r="E560" s="40"/>
      <c r="F560" s="40"/>
      <c r="G560" s="32" t="s">
        <v>69</v>
      </c>
      <c r="H560" s="38" t="n">
        <v>2</v>
      </c>
      <c r="I560" s="39"/>
      <c r="J560" s="35"/>
      <c r="K560" s="36" t="n">
        <f aca="false">IF(AND(H560= "",I560= ""), 0, ROUND(ROUND(J560, 2) * ROUND(IF(I560="",H560,I560),  0), 2))</f>
        <v>0</v>
      </c>
      <c r="L560" s="7"/>
      <c r="N560" s="37" t="n">
        <v>0.2</v>
      </c>
      <c r="R560" s="7" t="n">
        <v>1414</v>
      </c>
    </row>
    <row r="561" customFormat="false" ht="14.25" hidden="true" customHeight="false" outlineLevel="0" collapsed="false">
      <c r="A561" s="7" t="s">
        <v>49</v>
      </c>
    </row>
    <row r="562" customFormat="false" ht="14.25" hidden="true" customHeight="false" outlineLevel="0" collapsed="false">
      <c r="A562" s="7" t="s">
        <v>49</v>
      </c>
    </row>
    <row r="563" customFormat="false" ht="14.25" hidden="true" customHeight="false" outlineLevel="0" collapsed="false">
      <c r="A563" s="7" t="s">
        <v>49</v>
      </c>
    </row>
    <row r="564" customFormat="false" ht="14.25" hidden="true" customHeight="false" outlineLevel="0" collapsed="false">
      <c r="A564" s="7" t="s">
        <v>49</v>
      </c>
    </row>
    <row r="565" customFormat="false" ht="14.25" hidden="true" customHeight="false" outlineLevel="0" collapsed="false">
      <c r="A565" s="7" t="s">
        <v>49</v>
      </c>
    </row>
    <row r="566" customFormat="false" ht="14.25" hidden="true" customHeight="false" outlineLevel="0" collapsed="false">
      <c r="A566" s="7" t="s">
        <v>49</v>
      </c>
    </row>
    <row r="567" customFormat="false" ht="14.25" hidden="true" customHeight="false" outlineLevel="0" collapsed="false">
      <c r="A567" s="7" t="s">
        <v>49</v>
      </c>
    </row>
    <row r="568" customFormat="false" ht="14.25" hidden="true" customHeight="false" outlineLevel="0" collapsed="false">
      <c r="A568" s="7" t="s">
        <v>49</v>
      </c>
    </row>
    <row r="569" customFormat="false" ht="14.25" hidden="true" customHeight="false" outlineLevel="0" collapsed="false">
      <c r="A569" s="7" t="s">
        <v>49</v>
      </c>
    </row>
    <row r="570" customFormat="false" ht="14.25" hidden="true" customHeight="false" outlineLevel="0" collapsed="false">
      <c r="A570" s="7" t="s">
        <v>49</v>
      </c>
    </row>
    <row r="571" customFormat="false" ht="14.25" hidden="true" customHeight="false" outlineLevel="0" collapsed="false">
      <c r="A571" s="7" t="s">
        <v>50</v>
      </c>
    </row>
    <row r="572" customFormat="false" ht="14.25" hidden="true" customHeight="false" outlineLevel="0" collapsed="false">
      <c r="A572" s="7" t="s">
        <v>49</v>
      </c>
    </row>
    <row r="573" customFormat="false" ht="14.25" hidden="true" customHeight="false" outlineLevel="0" collapsed="false">
      <c r="A573" s="7" t="s">
        <v>51</v>
      </c>
    </row>
    <row r="574" customFormat="false" ht="14.25" hidden="false" customHeight="true" outlineLevel="0" collapsed="false">
      <c r="A574" s="7" t="n">
        <v>9</v>
      </c>
      <c r="B574" s="30" t="s">
        <v>194</v>
      </c>
      <c r="C574" s="30"/>
      <c r="D574" s="40" t="s">
        <v>195</v>
      </c>
      <c r="E574" s="40"/>
      <c r="F574" s="40"/>
      <c r="G574" s="32" t="s">
        <v>69</v>
      </c>
      <c r="H574" s="38" t="n">
        <v>2</v>
      </c>
      <c r="I574" s="39"/>
      <c r="J574" s="35"/>
      <c r="K574" s="36" t="n">
        <f aca="false">IF(AND(H574= "",I574= ""), 0, ROUND(ROUND(J574, 2) * ROUND(IF(I574="",H574,I574),  0), 2))</f>
        <v>0</v>
      </c>
      <c r="L574" s="7"/>
      <c r="N574" s="37" t="n">
        <v>0.2</v>
      </c>
      <c r="R574" s="7" t="n">
        <v>1414</v>
      </c>
    </row>
    <row r="575" customFormat="false" ht="14.25" hidden="true" customHeight="false" outlineLevel="0" collapsed="false">
      <c r="A575" s="7" t="s">
        <v>49</v>
      </c>
    </row>
    <row r="576" customFormat="false" ht="14.25" hidden="true" customHeight="false" outlineLevel="0" collapsed="false">
      <c r="A576" s="7" t="s">
        <v>49</v>
      </c>
    </row>
    <row r="577" customFormat="false" ht="14.25" hidden="true" customHeight="false" outlineLevel="0" collapsed="false">
      <c r="A577" s="7" t="s">
        <v>49</v>
      </c>
    </row>
    <row r="578" customFormat="false" ht="14.25" hidden="true" customHeight="false" outlineLevel="0" collapsed="false">
      <c r="A578" s="7" t="s">
        <v>49</v>
      </c>
    </row>
    <row r="579" customFormat="false" ht="14.25" hidden="true" customHeight="false" outlineLevel="0" collapsed="false">
      <c r="A579" s="7" t="s">
        <v>49</v>
      </c>
    </row>
    <row r="580" customFormat="false" ht="14.25" hidden="true" customHeight="false" outlineLevel="0" collapsed="false">
      <c r="A580" s="7" t="s">
        <v>49</v>
      </c>
    </row>
    <row r="581" customFormat="false" ht="14.25" hidden="true" customHeight="false" outlineLevel="0" collapsed="false">
      <c r="A581" s="7" t="s">
        <v>49</v>
      </c>
    </row>
    <row r="582" customFormat="false" ht="14.25" hidden="true" customHeight="false" outlineLevel="0" collapsed="false">
      <c r="A582" s="7" t="s">
        <v>49</v>
      </c>
    </row>
    <row r="583" customFormat="false" ht="14.25" hidden="true" customHeight="false" outlineLevel="0" collapsed="false">
      <c r="A583" s="7" t="s">
        <v>49</v>
      </c>
    </row>
    <row r="584" customFormat="false" ht="14.25" hidden="true" customHeight="false" outlineLevel="0" collapsed="false">
      <c r="A584" s="7" t="s">
        <v>50</v>
      </c>
    </row>
    <row r="585" customFormat="false" ht="14.25" hidden="true" customHeight="false" outlineLevel="0" collapsed="false">
      <c r="A585" s="7" t="s">
        <v>49</v>
      </c>
    </row>
    <row r="586" customFormat="false" ht="14.25" hidden="true" customHeight="false" outlineLevel="0" collapsed="false">
      <c r="A586" s="7" t="s">
        <v>51</v>
      </c>
    </row>
    <row r="587" customFormat="false" ht="14.25" hidden="false" customHeight="true" outlineLevel="0" collapsed="false">
      <c r="A587" s="7" t="n">
        <v>9</v>
      </c>
      <c r="B587" s="30" t="s">
        <v>196</v>
      </c>
      <c r="C587" s="30"/>
      <c r="D587" s="40" t="s">
        <v>197</v>
      </c>
      <c r="E587" s="40"/>
      <c r="F587" s="40"/>
      <c r="G587" s="32" t="s">
        <v>57</v>
      </c>
      <c r="H587" s="33" t="n">
        <v>6</v>
      </c>
      <c r="I587" s="34"/>
      <c r="J587" s="35"/>
      <c r="K587" s="36" t="n">
        <f aca="false">IF(AND(H587= "",I587= ""), 0, ROUND(ROUND(J587, 2) * ROUND(IF(I587="",H587,I587),  2), 2))</f>
        <v>0</v>
      </c>
      <c r="L587" s="7"/>
      <c r="N587" s="37" t="n">
        <v>0.2</v>
      </c>
      <c r="R587" s="7" t="n">
        <v>1414</v>
      </c>
    </row>
    <row r="588" customFormat="false" ht="14.25" hidden="true" customHeight="false" outlineLevel="0" collapsed="false">
      <c r="A588" s="7" t="s">
        <v>49</v>
      </c>
    </row>
    <row r="589" customFormat="false" ht="14.25" hidden="true" customHeight="false" outlineLevel="0" collapsed="false">
      <c r="A589" s="7" t="s">
        <v>49</v>
      </c>
    </row>
    <row r="590" customFormat="false" ht="14.25" hidden="true" customHeight="false" outlineLevel="0" collapsed="false">
      <c r="A590" s="7" t="s">
        <v>49</v>
      </c>
    </row>
    <row r="591" customFormat="false" ht="14.25" hidden="true" customHeight="false" outlineLevel="0" collapsed="false">
      <c r="A591" s="7" t="s">
        <v>49</v>
      </c>
    </row>
    <row r="592" customFormat="false" ht="14.25" hidden="true" customHeight="false" outlineLevel="0" collapsed="false">
      <c r="A592" s="7" t="s">
        <v>49</v>
      </c>
    </row>
    <row r="593" customFormat="false" ht="14.25" hidden="true" customHeight="false" outlineLevel="0" collapsed="false">
      <c r="A593" s="7" t="s">
        <v>49</v>
      </c>
    </row>
    <row r="594" customFormat="false" ht="14.25" hidden="true" customHeight="false" outlineLevel="0" collapsed="false">
      <c r="A594" s="7" t="s">
        <v>49</v>
      </c>
    </row>
    <row r="595" customFormat="false" ht="14.25" hidden="true" customHeight="false" outlineLevel="0" collapsed="false">
      <c r="A595" s="7" t="s">
        <v>49</v>
      </c>
    </row>
    <row r="596" customFormat="false" ht="14.25" hidden="true" customHeight="false" outlineLevel="0" collapsed="false">
      <c r="A596" s="7" t="s">
        <v>49</v>
      </c>
    </row>
    <row r="597" customFormat="false" ht="14.25" hidden="true" customHeight="false" outlineLevel="0" collapsed="false">
      <c r="A597" s="7" t="s">
        <v>49</v>
      </c>
    </row>
    <row r="598" customFormat="false" ht="14.25" hidden="true" customHeight="false" outlineLevel="0" collapsed="false">
      <c r="A598" s="7" t="s">
        <v>49</v>
      </c>
    </row>
    <row r="599" customFormat="false" ht="14.25" hidden="true" customHeight="false" outlineLevel="0" collapsed="false">
      <c r="A599" s="7" t="s">
        <v>49</v>
      </c>
    </row>
    <row r="600" customFormat="false" ht="14.25" hidden="true" customHeight="false" outlineLevel="0" collapsed="false">
      <c r="A600" s="7" t="s">
        <v>50</v>
      </c>
    </row>
    <row r="601" customFormat="false" ht="14.25" hidden="true" customHeight="false" outlineLevel="0" collapsed="false">
      <c r="A601" s="7" t="s">
        <v>49</v>
      </c>
    </row>
    <row r="602" customFormat="false" ht="14.25" hidden="true" customHeight="false" outlineLevel="0" collapsed="false">
      <c r="A602" s="7" t="s">
        <v>51</v>
      </c>
    </row>
    <row r="603" customFormat="false" ht="14.25" hidden="false" customHeight="true" outlineLevel="0" collapsed="false">
      <c r="A603" s="7" t="n">
        <v>9</v>
      </c>
      <c r="B603" s="30" t="s">
        <v>198</v>
      </c>
      <c r="C603" s="30"/>
      <c r="D603" s="40" t="s">
        <v>199</v>
      </c>
      <c r="E603" s="40"/>
      <c r="F603" s="40"/>
      <c r="G603" s="32" t="s">
        <v>69</v>
      </c>
      <c r="H603" s="38" t="n">
        <v>2</v>
      </c>
      <c r="I603" s="39"/>
      <c r="J603" s="35"/>
      <c r="K603" s="36" t="n">
        <f aca="false">IF(AND(H603= "",I603= ""), 0, ROUND(ROUND(J603, 2) * ROUND(IF(I603="",H603,I603),  0), 2))</f>
        <v>0</v>
      </c>
      <c r="L603" s="7"/>
      <c r="N603" s="37" t="n">
        <v>0.2</v>
      </c>
      <c r="R603" s="7" t="n">
        <v>1414</v>
      </c>
    </row>
    <row r="604" customFormat="false" ht="14.25" hidden="true" customHeight="false" outlineLevel="0" collapsed="false">
      <c r="A604" s="7" t="s">
        <v>49</v>
      </c>
    </row>
    <row r="605" customFormat="false" ht="14.25" hidden="true" customHeight="false" outlineLevel="0" collapsed="false">
      <c r="A605" s="7" t="s">
        <v>49</v>
      </c>
    </row>
    <row r="606" customFormat="false" ht="14.25" hidden="true" customHeight="false" outlineLevel="0" collapsed="false">
      <c r="A606" s="7" t="s">
        <v>49</v>
      </c>
    </row>
    <row r="607" customFormat="false" ht="14.25" hidden="true" customHeight="false" outlineLevel="0" collapsed="false">
      <c r="A607" s="7" t="s">
        <v>50</v>
      </c>
    </row>
    <row r="608" customFormat="false" ht="14.25" hidden="true" customHeight="false" outlineLevel="0" collapsed="false">
      <c r="A608" s="7" t="s">
        <v>49</v>
      </c>
    </row>
    <row r="609" customFormat="false" ht="14.25" hidden="true" customHeight="false" outlineLevel="0" collapsed="false">
      <c r="A609" s="7" t="s">
        <v>51</v>
      </c>
    </row>
    <row r="610" customFormat="false" ht="14.25" hidden="false" customHeight="true" outlineLevel="0" collapsed="false">
      <c r="A610" s="7" t="n">
        <v>9</v>
      </c>
      <c r="B610" s="30" t="s">
        <v>200</v>
      </c>
      <c r="C610" s="30"/>
      <c r="D610" s="40" t="s">
        <v>201</v>
      </c>
      <c r="E610" s="40"/>
      <c r="F610" s="40"/>
      <c r="G610" s="32" t="s">
        <v>57</v>
      </c>
      <c r="H610" s="33" t="n">
        <v>42</v>
      </c>
      <c r="I610" s="34"/>
      <c r="J610" s="35"/>
      <c r="K610" s="36" t="n">
        <f aca="false">IF(AND(H610= "",I610= ""), 0, ROUND(ROUND(J610, 2) * ROUND(IF(I610="",H610,I610),  2), 2))</f>
        <v>0</v>
      </c>
      <c r="L610" s="7"/>
      <c r="N610" s="37" t="n">
        <v>0.2</v>
      </c>
      <c r="R610" s="7" t="n">
        <v>1414</v>
      </c>
    </row>
    <row r="611" customFormat="false" ht="14.25" hidden="true" customHeight="false" outlineLevel="0" collapsed="false">
      <c r="A611" s="7" t="s">
        <v>49</v>
      </c>
    </row>
    <row r="612" customFormat="false" ht="14.25" hidden="true" customHeight="false" outlineLevel="0" collapsed="false">
      <c r="A612" s="7" t="s">
        <v>49</v>
      </c>
    </row>
    <row r="613" customFormat="false" ht="14.25" hidden="true" customHeight="false" outlineLevel="0" collapsed="false">
      <c r="A613" s="7" t="s">
        <v>49</v>
      </c>
    </row>
    <row r="614" customFormat="false" ht="14.25" hidden="true" customHeight="false" outlineLevel="0" collapsed="false">
      <c r="A614" s="7" t="s">
        <v>49</v>
      </c>
    </row>
    <row r="615" customFormat="false" ht="14.25" hidden="true" customHeight="false" outlineLevel="0" collapsed="false">
      <c r="A615" s="7" t="s">
        <v>49</v>
      </c>
    </row>
    <row r="616" customFormat="false" ht="14.25" hidden="true" customHeight="false" outlineLevel="0" collapsed="false">
      <c r="A616" s="7" t="s">
        <v>49</v>
      </c>
    </row>
    <row r="617" customFormat="false" ht="14.25" hidden="true" customHeight="false" outlineLevel="0" collapsed="false">
      <c r="A617" s="7" t="s">
        <v>49</v>
      </c>
    </row>
    <row r="618" customFormat="false" ht="14.25" hidden="true" customHeight="false" outlineLevel="0" collapsed="false">
      <c r="A618" s="7" t="s">
        <v>49</v>
      </c>
    </row>
    <row r="619" customFormat="false" ht="14.25" hidden="true" customHeight="false" outlineLevel="0" collapsed="false">
      <c r="A619" s="7" t="s">
        <v>49</v>
      </c>
    </row>
    <row r="620" customFormat="false" ht="14.25" hidden="true" customHeight="false" outlineLevel="0" collapsed="false">
      <c r="A620" s="7" t="s">
        <v>50</v>
      </c>
    </row>
    <row r="621" customFormat="false" ht="14.25" hidden="true" customHeight="false" outlineLevel="0" collapsed="false">
      <c r="A621" s="7" t="s">
        <v>49</v>
      </c>
    </row>
    <row r="622" customFormat="false" ht="14.25" hidden="true" customHeight="false" outlineLevel="0" collapsed="false">
      <c r="A622" s="7" t="s">
        <v>51</v>
      </c>
    </row>
    <row r="623" customFormat="false" ht="14.25" hidden="true" customHeight="false" outlineLevel="0" collapsed="false">
      <c r="A623" s="7" t="s">
        <v>86</v>
      </c>
    </row>
    <row r="624" customFormat="false" ht="27.75" hidden="false" customHeight="true" outlineLevel="0" collapsed="false">
      <c r="A624" s="7" t="n">
        <v>4</v>
      </c>
      <c r="B624" s="26" t="s">
        <v>202</v>
      </c>
      <c r="C624" s="26"/>
      <c r="D624" s="50" t="s">
        <v>203</v>
      </c>
      <c r="E624" s="50"/>
      <c r="F624" s="50"/>
      <c r="G624" s="51"/>
      <c r="H624" s="51"/>
      <c r="I624" s="51"/>
      <c r="J624" s="51"/>
      <c r="K624" s="52"/>
      <c r="L624" s="7"/>
    </row>
    <row r="625" customFormat="false" ht="14.25" hidden="false" customHeight="true" outlineLevel="0" collapsed="false">
      <c r="A625" s="7" t="n">
        <v>9</v>
      </c>
      <c r="B625" s="30" t="s">
        <v>204</v>
      </c>
      <c r="C625" s="30"/>
      <c r="D625" s="31" t="s">
        <v>205</v>
      </c>
      <c r="E625" s="31"/>
      <c r="F625" s="31"/>
      <c r="G625" s="32" t="s">
        <v>57</v>
      </c>
      <c r="H625" s="33" t="n">
        <v>15</v>
      </c>
      <c r="I625" s="34"/>
      <c r="J625" s="35"/>
      <c r="K625" s="36" t="n">
        <f aca="false">IF(AND(H625= "",I625= ""), 0, ROUND(ROUND(J625, 2) * ROUND(IF(I625="",H625,I625),  2), 2))</f>
        <v>0</v>
      </c>
      <c r="L625" s="7"/>
      <c r="N625" s="37" t="n">
        <v>0.2</v>
      </c>
      <c r="R625" s="7" t="n">
        <v>1414</v>
      </c>
    </row>
    <row r="626" customFormat="false" ht="14.25" hidden="true" customHeight="false" outlineLevel="0" collapsed="false">
      <c r="A626" s="7" t="s">
        <v>49</v>
      </c>
    </row>
    <row r="627" customFormat="false" ht="14.25" hidden="true" customHeight="false" outlineLevel="0" collapsed="false">
      <c r="A627" s="7" t="s">
        <v>49</v>
      </c>
    </row>
    <row r="628" customFormat="false" ht="14.25" hidden="true" customHeight="false" outlineLevel="0" collapsed="false">
      <c r="A628" s="7" t="s">
        <v>49</v>
      </c>
    </row>
    <row r="629" customFormat="false" ht="14.25" hidden="true" customHeight="false" outlineLevel="0" collapsed="false">
      <c r="A629" s="7" t="s">
        <v>49</v>
      </c>
    </row>
    <row r="630" customFormat="false" ht="14.25" hidden="true" customHeight="false" outlineLevel="0" collapsed="false">
      <c r="A630" s="7" t="s">
        <v>49</v>
      </c>
    </row>
    <row r="631" customFormat="false" ht="14.25" hidden="true" customHeight="false" outlineLevel="0" collapsed="false">
      <c r="A631" s="7" t="s">
        <v>49</v>
      </c>
    </row>
    <row r="632" customFormat="false" ht="14.25" hidden="true" customHeight="false" outlineLevel="0" collapsed="false">
      <c r="A632" s="7" t="s">
        <v>49</v>
      </c>
    </row>
    <row r="633" customFormat="false" ht="14.25" hidden="true" customHeight="false" outlineLevel="0" collapsed="false">
      <c r="A633" s="7" t="s">
        <v>49</v>
      </c>
    </row>
    <row r="634" customFormat="false" ht="14.25" hidden="true" customHeight="false" outlineLevel="0" collapsed="false">
      <c r="A634" s="7" t="s">
        <v>49</v>
      </c>
    </row>
    <row r="635" customFormat="false" ht="14.25" hidden="true" customHeight="false" outlineLevel="0" collapsed="false">
      <c r="A635" s="7" t="s">
        <v>49</v>
      </c>
    </row>
    <row r="636" customFormat="false" ht="14.25" hidden="true" customHeight="false" outlineLevel="0" collapsed="false">
      <c r="A636" s="7" t="s">
        <v>50</v>
      </c>
    </row>
    <row r="637" customFormat="false" ht="14.25" hidden="true" customHeight="false" outlineLevel="0" collapsed="false">
      <c r="A637" s="7" t="s">
        <v>51</v>
      </c>
    </row>
    <row r="638" customFormat="false" ht="14.25" hidden="true" customHeight="false" outlineLevel="0" collapsed="false">
      <c r="A638" s="7" t="s">
        <v>86</v>
      </c>
    </row>
    <row r="639" customFormat="false" ht="14.25" hidden="false" customHeight="false" outlineLevel="0" collapsed="false">
      <c r="A639" s="7" t="s">
        <v>44</v>
      </c>
      <c r="B639" s="41"/>
      <c r="C639" s="41"/>
      <c r="D639" s="42"/>
      <c r="E639" s="42"/>
      <c r="F639" s="42"/>
      <c r="K639" s="41"/>
    </row>
    <row r="640" customFormat="false" ht="26.25" hidden="false" customHeight="true" outlineLevel="0" collapsed="false">
      <c r="B640" s="41"/>
      <c r="C640" s="41"/>
      <c r="D640" s="43" t="s">
        <v>178</v>
      </c>
      <c r="E640" s="43"/>
      <c r="F640" s="43"/>
      <c r="G640" s="44"/>
      <c r="H640" s="44"/>
      <c r="I640" s="44"/>
      <c r="J640" s="44"/>
      <c r="K640" s="44"/>
    </row>
    <row r="641" customFormat="false" ht="14.25" hidden="false" customHeight="false" outlineLevel="0" collapsed="false">
      <c r="B641" s="41"/>
      <c r="C641" s="41"/>
      <c r="D641" s="45"/>
      <c r="E641" s="45"/>
      <c r="F641" s="45"/>
      <c r="G641" s="9"/>
      <c r="H641" s="9"/>
      <c r="I641" s="9"/>
      <c r="J641" s="9"/>
      <c r="K641" s="9"/>
    </row>
    <row r="642" customFormat="false" ht="14.25" hidden="false" customHeight="true" outlineLevel="0" collapsed="false">
      <c r="B642" s="41"/>
      <c r="C642" s="41"/>
      <c r="D642" s="46" t="s">
        <v>74</v>
      </c>
      <c r="E642" s="46"/>
      <c r="F642" s="46"/>
      <c r="G642" s="47" t="n">
        <f aca="false">SUMIF(L488:L639, IF(L487="","",L487), K488:K639)</f>
        <v>0</v>
      </c>
      <c r="H642" s="47"/>
      <c r="I642" s="47"/>
      <c r="J642" s="47"/>
      <c r="K642" s="47"/>
    </row>
    <row r="643" customFormat="false" ht="14.25" hidden="false" customHeight="true" outlineLevel="0" collapsed="false">
      <c r="B643" s="41"/>
      <c r="C643" s="41"/>
      <c r="D643" s="46" t="s">
        <v>75</v>
      </c>
      <c r="E643" s="46"/>
      <c r="F643" s="46"/>
      <c r="G643" s="47" t="n">
        <f aca="false">ROUND(SUMIF(L488:L639, IF(L487="","",L487), K488:K639) * 0.2, 2)</f>
        <v>0</v>
      </c>
      <c r="H643" s="47"/>
      <c r="I643" s="47"/>
      <c r="J643" s="47"/>
      <c r="K643" s="47"/>
    </row>
    <row r="644" customFormat="false" ht="14.25" hidden="false" customHeight="true" outlineLevel="0" collapsed="false">
      <c r="B644" s="41"/>
      <c r="C644" s="41"/>
      <c r="D644" s="48" t="s">
        <v>76</v>
      </c>
      <c r="E644" s="48"/>
      <c r="F644" s="48"/>
      <c r="G644" s="49" t="n">
        <f aca="false">SUM(G642:G643)</f>
        <v>0</v>
      </c>
      <c r="H644" s="49"/>
      <c r="I644" s="49"/>
      <c r="J644" s="49"/>
      <c r="K644" s="49"/>
    </row>
    <row r="645" customFormat="false" ht="30.75" hidden="false" customHeight="true" outlineLevel="0" collapsed="false">
      <c r="A645" s="7" t="n">
        <v>3</v>
      </c>
      <c r="B645" s="26" t="n">
        <v>12</v>
      </c>
      <c r="C645" s="26"/>
      <c r="D645" s="27" t="s">
        <v>206</v>
      </c>
      <c r="E645" s="27"/>
      <c r="F645" s="27"/>
      <c r="G645" s="28"/>
      <c r="H645" s="28"/>
      <c r="I645" s="28"/>
      <c r="J645" s="28"/>
      <c r="K645" s="29"/>
      <c r="L645" s="7"/>
    </row>
    <row r="646" customFormat="false" ht="14.25" hidden="false" customHeight="true" outlineLevel="0" collapsed="false">
      <c r="A646" s="7" t="n">
        <v>9</v>
      </c>
      <c r="B646" s="30" t="s">
        <v>207</v>
      </c>
      <c r="C646" s="30"/>
      <c r="D646" s="31" t="s">
        <v>208</v>
      </c>
      <c r="E646" s="31"/>
      <c r="F646" s="31"/>
      <c r="G646" s="32" t="s">
        <v>48</v>
      </c>
      <c r="H646" s="33" t="n">
        <v>153</v>
      </c>
      <c r="I646" s="34"/>
      <c r="J646" s="35"/>
      <c r="K646" s="36" t="n">
        <f aca="false">IF(AND(H646= "",I646= ""), 0, ROUND(ROUND(J646, 2) * ROUND(IF(I646="",H646,I646),  2), 2))</f>
        <v>0</v>
      </c>
      <c r="L646" s="7"/>
      <c r="N646" s="37" t="n">
        <v>0.2</v>
      </c>
      <c r="R646" s="7" t="n">
        <v>1414</v>
      </c>
    </row>
    <row r="647" customFormat="false" ht="14.25" hidden="true" customHeight="false" outlineLevel="0" collapsed="false">
      <c r="A647" s="7" t="s">
        <v>49</v>
      </c>
    </row>
    <row r="648" customFormat="false" ht="14.25" hidden="true" customHeight="false" outlineLevel="0" collapsed="false">
      <c r="A648" s="7" t="s">
        <v>49</v>
      </c>
    </row>
    <row r="649" customFormat="false" ht="14.25" hidden="true" customHeight="false" outlineLevel="0" collapsed="false">
      <c r="A649" s="7" t="s">
        <v>49</v>
      </c>
    </row>
    <row r="650" customFormat="false" ht="14.25" hidden="true" customHeight="false" outlineLevel="0" collapsed="false">
      <c r="A650" s="7" t="s">
        <v>50</v>
      </c>
    </row>
    <row r="651" customFormat="false" ht="14.25" hidden="true" customHeight="false" outlineLevel="0" collapsed="false">
      <c r="A651" s="7" t="s">
        <v>49</v>
      </c>
    </row>
    <row r="652" customFormat="false" ht="14.25" hidden="true" customHeight="false" outlineLevel="0" collapsed="false">
      <c r="A652" s="7" t="s">
        <v>51</v>
      </c>
    </row>
    <row r="653" customFormat="false" ht="20.25" hidden="false" customHeight="true" outlineLevel="0" collapsed="false">
      <c r="A653" s="7" t="n">
        <v>9</v>
      </c>
      <c r="B653" s="30" t="s">
        <v>209</v>
      </c>
      <c r="C653" s="30"/>
      <c r="D653" s="31" t="s">
        <v>210</v>
      </c>
      <c r="E653" s="31"/>
      <c r="F653" s="31"/>
      <c r="G653" s="32" t="s">
        <v>48</v>
      </c>
      <c r="H653" s="33" t="n">
        <v>135</v>
      </c>
      <c r="I653" s="34"/>
      <c r="J653" s="35"/>
      <c r="K653" s="36" t="n">
        <f aca="false">IF(AND(H653= "",I653= ""), 0, ROUND(ROUND(J653, 2) * ROUND(IF(I653="",H653,I653),  2), 2))</f>
        <v>0</v>
      </c>
      <c r="L653" s="7"/>
      <c r="N653" s="37" t="n">
        <v>0.2</v>
      </c>
      <c r="R653" s="7" t="n">
        <v>1414</v>
      </c>
    </row>
    <row r="654" customFormat="false" ht="14.25" hidden="true" customHeight="false" outlineLevel="0" collapsed="false">
      <c r="A654" s="7" t="s">
        <v>49</v>
      </c>
    </row>
    <row r="655" customFormat="false" ht="14.25" hidden="true" customHeight="false" outlineLevel="0" collapsed="false">
      <c r="A655" s="7" t="s">
        <v>49</v>
      </c>
    </row>
    <row r="656" customFormat="false" ht="14.25" hidden="true" customHeight="false" outlineLevel="0" collapsed="false">
      <c r="A656" s="7" t="s">
        <v>50</v>
      </c>
    </row>
    <row r="657" customFormat="false" ht="14.25" hidden="true" customHeight="false" outlineLevel="0" collapsed="false">
      <c r="A657" s="7" t="s">
        <v>49</v>
      </c>
    </row>
    <row r="658" customFormat="false" ht="14.25" hidden="true" customHeight="false" outlineLevel="0" collapsed="false">
      <c r="A658" s="7" t="s">
        <v>51</v>
      </c>
    </row>
    <row r="659" customFormat="false" ht="14.25" hidden="false" customHeight="true" outlineLevel="0" collapsed="false">
      <c r="A659" s="7" t="n">
        <v>9</v>
      </c>
      <c r="B659" s="30" t="s">
        <v>211</v>
      </c>
      <c r="C659" s="30"/>
      <c r="D659" s="31" t="s">
        <v>212</v>
      </c>
      <c r="E659" s="31"/>
      <c r="F659" s="31"/>
      <c r="G659" s="32" t="s">
        <v>57</v>
      </c>
      <c r="H659" s="33" t="n">
        <v>32.98</v>
      </c>
      <c r="I659" s="34"/>
      <c r="J659" s="35"/>
      <c r="K659" s="36" t="n">
        <f aca="false">IF(AND(H659= "",I659= ""), 0, ROUND(ROUND(J659, 2) * ROUND(IF(I659="",H659,I659),  2), 2))</f>
        <v>0</v>
      </c>
      <c r="L659" s="7"/>
      <c r="N659" s="37" t="n">
        <v>0.2</v>
      </c>
      <c r="R659" s="7" t="n">
        <v>1414</v>
      </c>
    </row>
    <row r="660" customFormat="false" ht="14.25" hidden="true" customHeight="false" outlineLevel="0" collapsed="false">
      <c r="A660" s="7" t="s">
        <v>49</v>
      </c>
    </row>
    <row r="661" customFormat="false" ht="14.25" hidden="true" customHeight="false" outlineLevel="0" collapsed="false">
      <c r="A661" s="7" t="s">
        <v>49</v>
      </c>
    </row>
    <row r="662" customFormat="false" ht="14.25" hidden="true" customHeight="false" outlineLevel="0" collapsed="false">
      <c r="A662" s="7" t="s">
        <v>50</v>
      </c>
    </row>
    <row r="663" customFormat="false" ht="14.25" hidden="true" customHeight="false" outlineLevel="0" collapsed="false">
      <c r="A663" s="7" t="s">
        <v>49</v>
      </c>
    </row>
    <row r="664" customFormat="false" ht="14.25" hidden="true" customHeight="false" outlineLevel="0" collapsed="false">
      <c r="A664" s="7" t="s">
        <v>154</v>
      </c>
    </row>
    <row r="665" customFormat="false" ht="14.25" hidden="true" customHeight="false" outlineLevel="0" collapsed="false">
      <c r="A665" s="7" t="s">
        <v>51</v>
      </c>
    </row>
    <row r="666" customFormat="false" ht="14.25" hidden="false" customHeight="false" outlineLevel="0" collapsed="false">
      <c r="A666" s="7" t="s">
        <v>44</v>
      </c>
      <c r="B666" s="41"/>
      <c r="C666" s="41"/>
      <c r="D666" s="42"/>
      <c r="E666" s="42"/>
      <c r="F666" s="42"/>
      <c r="K666" s="41"/>
    </row>
    <row r="667" customFormat="false" ht="14.25" hidden="false" customHeight="true" outlineLevel="0" collapsed="false">
      <c r="B667" s="41"/>
      <c r="C667" s="41"/>
      <c r="D667" s="43" t="s">
        <v>206</v>
      </c>
      <c r="E667" s="43"/>
      <c r="F667" s="43"/>
      <c r="G667" s="44"/>
      <c r="H667" s="44"/>
      <c r="I667" s="44"/>
      <c r="J667" s="44"/>
      <c r="K667" s="44"/>
    </row>
    <row r="668" customFormat="false" ht="14.25" hidden="false" customHeight="false" outlineLevel="0" collapsed="false">
      <c r="B668" s="41"/>
      <c r="C668" s="41"/>
      <c r="D668" s="45"/>
      <c r="E668" s="45"/>
      <c r="F668" s="45"/>
      <c r="G668" s="9"/>
      <c r="H668" s="9"/>
      <c r="I668" s="9"/>
      <c r="J668" s="9"/>
      <c r="K668" s="9"/>
    </row>
    <row r="669" customFormat="false" ht="14.25" hidden="false" customHeight="true" outlineLevel="0" collapsed="false">
      <c r="B669" s="41"/>
      <c r="C669" s="41"/>
      <c r="D669" s="46" t="s">
        <v>74</v>
      </c>
      <c r="E669" s="46"/>
      <c r="F669" s="46"/>
      <c r="G669" s="47" t="n">
        <f aca="false">SUMIF(L646:L666, IF(L645="","",L645), K646:K666)</f>
        <v>0</v>
      </c>
      <c r="H669" s="47"/>
      <c r="I669" s="47"/>
      <c r="J669" s="47"/>
      <c r="K669" s="47"/>
    </row>
    <row r="670" customFormat="false" ht="14.25" hidden="false" customHeight="true" outlineLevel="0" collapsed="false">
      <c r="B670" s="41"/>
      <c r="C670" s="41"/>
      <c r="D670" s="46" t="s">
        <v>75</v>
      </c>
      <c r="E670" s="46"/>
      <c r="F670" s="46"/>
      <c r="G670" s="47" t="n">
        <f aca="false">ROUND(SUMIF(L646:L666, IF(L645="","",L645), K646:K666) * 0.2, 2)</f>
        <v>0</v>
      </c>
      <c r="H670" s="47"/>
      <c r="I670" s="47"/>
      <c r="J670" s="47"/>
      <c r="K670" s="47"/>
    </row>
    <row r="671" customFormat="false" ht="14.25" hidden="false" customHeight="true" outlineLevel="0" collapsed="false">
      <c r="B671" s="41"/>
      <c r="C671" s="41"/>
      <c r="D671" s="48" t="s">
        <v>76</v>
      </c>
      <c r="E671" s="48"/>
      <c r="F671" s="48"/>
      <c r="G671" s="49" t="n">
        <f aca="false">SUM(G669:G670)</f>
        <v>0</v>
      </c>
      <c r="H671" s="49"/>
      <c r="I671" s="49"/>
      <c r="J671" s="49"/>
      <c r="K671" s="49"/>
    </row>
    <row r="672" customFormat="false" ht="46.5" hidden="false" customHeight="true" outlineLevel="0" collapsed="false">
      <c r="B672" s="3"/>
      <c r="C672" s="3"/>
      <c r="D672" s="54" t="s">
        <v>213</v>
      </c>
      <c r="E672" s="54"/>
      <c r="F672" s="54"/>
      <c r="G672" s="54"/>
      <c r="H672" s="54"/>
      <c r="I672" s="54"/>
      <c r="J672" s="54"/>
      <c r="K672" s="54"/>
    </row>
    <row r="674" customFormat="false" ht="14.25" hidden="false" customHeight="true" outlineLevel="0" collapsed="false">
      <c r="D674" s="55" t="s">
        <v>214</v>
      </c>
      <c r="E674" s="55"/>
      <c r="F674" s="55"/>
      <c r="G674" s="55"/>
      <c r="H674" s="55"/>
      <c r="I674" s="55"/>
      <c r="J674" s="55"/>
      <c r="K674" s="55"/>
    </row>
    <row r="675" customFormat="false" ht="14.25" hidden="false" customHeight="true" outlineLevel="0" collapsed="false">
      <c r="D675" s="56" t="s">
        <v>215</v>
      </c>
      <c r="E675" s="56"/>
      <c r="F675" s="56"/>
      <c r="G675" s="57" t="n">
        <f aca="false">SUMIF(L21:L84, "", K21:K84)</f>
        <v>0</v>
      </c>
      <c r="H675" s="57"/>
      <c r="I675" s="57"/>
      <c r="J675" s="57"/>
      <c r="K675" s="57"/>
    </row>
    <row r="676" customFormat="false" ht="26.25" hidden="false" customHeight="true" outlineLevel="0" collapsed="false">
      <c r="D676" s="56" t="s">
        <v>216</v>
      </c>
      <c r="E676" s="56"/>
      <c r="F676" s="56"/>
      <c r="G676" s="57" t="n">
        <f aca="false">SUMIF(L98:L284, "", K98:K284)</f>
        <v>0</v>
      </c>
      <c r="H676" s="57"/>
      <c r="I676" s="57"/>
      <c r="J676" s="57"/>
      <c r="K676" s="57"/>
    </row>
    <row r="677" customFormat="false" ht="14.25" hidden="false" customHeight="true" outlineLevel="0" collapsed="false">
      <c r="D677" s="58" t="s">
        <v>217</v>
      </c>
      <c r="E677" s="58"/>
      <c r="F677" s="58"/>
      <c r="G677" s="59" t="n">
        <f aca="false">SUMIF(L98:L108, "", K98:K108)</f>
        <v>0</v>
      </c>
      <c r="H677" s="59"/>
      <c r="I677" s="59"/>
      <c r="J677" s="59"/>
      <c r="K677" s="59"/>
    </row>
    <row r="678" customFormat="false" ht="14.25" hidden="false" customHeight="true" outlineLevel="0" collapsed="false">
      <c r="D678" s="58" t="s">
        <v>218</v>
      </c>
      <c r="E678" s="58"/>
      <c r="F678" s="58"/>
      <c r="G678" s="59" t="n">
        <f aca="false">SUMIF(L114:L242, "", K114:K242)</f>
        <v>0</v>
      </c>
      <c r="H678" s="59"/>
      <c r="I678" s="59"/>
      <c r="J678" s="59"/>
      <c r="K678" s="59"/>
    </row>
    <row r="679" customFormat="false" ht="14.25" hidden="false" customHeight="true" outlineLevel="0" collapsed="false">
      <c r="D679" s="58" t="s">
        <v>219</v>
      </c>
      <c r="E679" s="58"/>
      <c r="F679" s="58"/>
      <c r="G679" s="59" t="n">
        <f aca="false">SUMIF(L250:L273, "", K250:K273)</f>
        <v>0</v>
      </c>
      <c r="H679" s="59"/>
      <c r="I679" s="59"/>
      <c r="J679" s="59"/>
      <c r="K679" s="59"/>
    </row>
    <row r="680" customFormat="false" ht="14.25" hidden="false" customHeight="true" outlineLevel="0" collapsed="false">
      <c r="D680" s="58" t="s">
        <v>220</v>
      </c>
      <c r="E680" s="58"/>
      <c r="F680" s="58"/>
      <c r="G680" s="59" t="n">
        <f aca="false">SUMIF(L284:L284, "", K284:K284)</f>
        <v>0</v>
      </c>
      <c r="H680" s="59"/>
      <c r="I680" s="59"/>
      <c r="J680" s="59"/>
      <c r="K680" s="59"/>
    </row>
    <row r="681" customFormat="false" ht="26.25" hidden="false" customHeight="true" outlineLevel="0" collapsed="false">
      <c r="D681" s="56" t="s">
        <v>221</v>
      </c>
      <c r="E681" s="56"/>
      <c r="F681" s="56"/>
      <c r="G681" s="57" t="n">
        <f aca="false">SUMIF(L303:L462, "", K303:K462)</f>
        <v>0</v>
      </c>
      <c r="H681" s="57"/>
      <c r="I681" s="57"/>
      <c r="J681" s="57"/>
      <c r="K681" s="57"/>
    </row>
    <row r="682" customFormat="false" ht="14.25" hidden="false" customHeight="true" outlineLevel="0" collapsed="false">
      <c r="D682" s="58" t="s">
        <v>222</v>
      </c>
      <c r="E682" s="58"/>
      <c r="F682" s="58"/>
      <c r="G682" s="59" t="n">
        <f aca="false">SUMIF(L303:L324, "", K303:K324)</f>
        <v>0</v>
      </c>
      <c r="H682" s="59"/>
      <c r="I682" s="59"/>
      <c r="J682" s="59"/>
      <c r="K682" s="59"/>
    </row>
    <row r="683" customFormat="false" ht="14.25" hidden="false" customHeight="true" outlineLevel="0" collapsed="false">
      <c r="D683" s="58" t="s">
        <v>223</v>
      </c>
      <c r="E683" s="58"/>
      <c r="F683" s="58"/>
      <c r="G683" s="59" t="n">
        <f aca="false">SUMIF(L335:L340, "", K335:K340)</f>
        <v>0</v>
      </c>
      <c r="H683" s="59"/>
      <c r="I683" s="59"/>
      <c r="J683" s="59"/>
      <c r="K683" s="59"/>
    </row>
    <row r="684" customFormat="false" ht="14.25" hidden="false" customHeight="true" outlineLevel="0" collapsed="false">
      <c r="D684" s="58" t="s">
        <v>224</v>
      </c>
      <c r="E684" s="58"/>
      <c r="F684" s="58"/>
      <c r="G684" s="59" t="n">
        <f aca="false">SUMIF(L348:L356, "", K348:K356)</f>
        <v>0</v>
      </c>
      <c r="H684" s="59"/>
      <c r="I684" s="59"/>
      <c r="J684" s="59"/>
      <c r="K684" s="59"/>
    </row>
    <row r="685" customFormat="false" ht="14.25" hidden="false" customHeight="true" outlineLevel="0" collapsed="false">
      <c r="D685" s="58" t="s">
        <v>225</v>
      </c>
      <c r="E685" s="58"/>
      <c r="F685" s="58"/>
      <c r="G685" s="59" t="n">
        <f aca="false">SUMIF(L372:L444, "", K372:K444)</f>
        <v>0</v>
      </c>
      <c r="H685" s="59"/>
      <c r="I685" s="59"/>
      <c r="J685" s="59"/>
      <c r="K685" s="59"/>
    </row>
    <row r="686" customFormat="false" ht="14.25" hidden="false" customHeight="true" outlineLevel="0" collapsed="false">
      <c r="D686" s="58" t="s">
        <v>226</v>
      </c>
      <c r="E686" s="58"/>
      <c r="F686" s="58"/>
      <c r="G686" s="59" t="n">
        <f aca="false">SUMIF(L454:L462, "", K454:K462)</f>
        <v>0</v>
      </c>
      <c r="H686" s="59"/>
      <c r="I686" s="59"/>
      <c r="J686" s="59"/>
      <c r="K686" s="59"/>
    </row>
    <row r="687" customFormat="false" ht="26.25" hidden="false" customHeight="true" outlineLevel="0" collapsed="false">
      <c r="D687" s="56" t="s">
        <v>227</v>
      </c>
      <c r="E687" s="56"/>
      <c r="F687" s="56"/>
      <c r="G687" s="57" t="n">
        <f aca="false">SUMIF(L489:L625, "", K489:K625)</f>
        <v>0</v>
      </c>
      <c r="H687" s="57"/>
      <c r="I687" s="57"/>
      <c r="J687" s="57"/>
      <c r="K687" s="57"/>
    </row>
    <row r="688" customFormat="false" ht="14.25" hidden="false" customHeight="true" outlineLevel="0" collapsed="false">
      <c r="D688" s="58" t="s">
        <v>228</v>
      </c>
      <c r="E688" s="58"/>
      <c r="F688" s="58"/>
      <c r="G688" s="59" t="n">
        <f aca="false">SUMIF(L489:L489, "", K489:K489)</f>
        <v>0</v>
      </c>
      <c r="H688" s="59"/>
      <c r="I688" s="59"/>
      <c r="J688" s="59"/>
      <c r="K688" s="59"/>
    </row>
    <row r="689" customFormat="false" ht="14.25" hidden="false" customHeight="true" outlineLevel="0" collapsed="false">
      <c r="D689" s="58" t="s">
        <v>229</v>
      </c>
      <c r="E689" s="58"/>
      <c r="F689" s="58"/>
      <c r="G689" s="59" t="n">
        <f aca="false">SUMIF(L512:L531, "", K512:K531)</f>
        <v>0</v>
      </c>
      <c r="H689" s="59"/>
      <c r="I689" s="59"/>
      <c r="J689" s="59"/>
      <c r="K689" s="59"/>
    </row>
    <row r="690" customFormat="false" ht="14.25" hidden="false" customHeight="true" outlineLevel="0" collapsed="false">
      <c r="D690" s="58" t="s">
        <v>230</v>
      </c>
      <c r="E690" s="58"/>
      <c r="F690" s="58"/>
      <c r="G690" s="59" t="n">
        <f aca="false">SUMIF(L548:L610, "", K548:K610)</f>
        <v>0</v>
      </c>
      <c r="H690" s="59"/>
      <c r="I690" s="59"/>
      <c r="J690" s="59"/>
      <c r="K690" s="59"/>
    </row>
    <row r="691" customFormat="false" ht="14.25" hidden="false" customHeight="true" outlineLevel="0" collapsed="false">
      <c r="D691" s="58" t="s">
        <v>231</v>
      </c>
      <c r="E691" s="58"/>
      <c r="F691" s="58"/>
      <c r="G691" s="59" t="n">
        <f aca="false">SUMIF(L625:L625, "", K625:K625)</f>
        <v>0</v>
      </c>
      <c r="H691" s="59"/>
      <c r="I691" s="59"/>
      <c r="J691" s="59"/>
      <c r="K691" s="59"/>
    </row>
    <row r="692" customFormat="false" ht="26.25" hidden="false" customHeight="true" outlineLevel="0" collapsed="false">
      <c r="D692" s="56" t="s">
        <v>232</v>
      </c>
      <c r="E692" s="56"/>
      <c r="F692" s="56"/>
      <c r="G692" s="57" t="n">
        <f aca="false">SUMIF(L646:L659, "", K646:K659)</f>
        <v>0</v>
      </c>
      <c r="H692" s="57"/>
      <c r="I692" s="57"/>
      <c r="J692" s="57"/>
      <c r="K692" s="57"/>
    </row>
    <row r="693" customFormat="false" ht="39" hidden="false" customHeight="true" outlineLevel="0" collapsed="false">
      <c r="D693" s="60" t="s">
        <v>233</v>
      </c>
      <c r="E693" s="60"/>
      <c r="F693" s="60"/>
      <c r="G693" s="61"/>
      <c r="H693" s="61"/>
      <c r="I693" s="61"/>
      <c r="J693" s="61"/>
      <c r="K693" s="62"/>
    </row>
    <row r="694" customFormat="false" ht="14.25" hidden="false" customHeight="false" outlineLevel="0" collapsed="false">
      <c r="D694" s="63"/>
      <c r="E694" s="63"/>
      <c r="F694" s="63"/>
      <c r="G694" s="63"/>
      <c r="H694" s="63"/>
      <c r="I694" s="63"/>
      <c r="J694" s="63"/>
      <c r="K694" s="63"/>
    </row>
    <row r="695" customFormat="false" ht="14.25" hidden="false" customHeight="true" outlineLevel="0" collapsed="false">
      <c r="A695" s="64"/>
      <c r="D695" s="65" t="s">
        <v>74</v>
      </c>
      <c r="E695" s="65"/>
      <c r="F695" s="65"/>
      <c r="G695" s="66" t="n">
        <f aca="false">SUMIF(L6:L672, IF(L5="","",L5), K6:K672)</f>
        <v>0</v>
      </c>
      <c r="H695" s="66"/>
      <c r="I695" s="66"/>
      <c r="J695" s="66"/>
      <c r="K695" s="66"/>
    </row>
    <row r="696" customFormat="false" ht="14.25" hidden="false" customHeight="true" outlineLevel="0" collapsed="false">
      <c r="A696" s="64"/>
      <c r="D696" s="65" t="s">
        <v>75</v>
      </c>
      <c r="E696" s="65"/>
      <c r="F696" s="65"/>
      <c r="G696" s="66" t="n">
        <f aca="false">ROUND(SUMIF(L6:L672, IF(L5="","",L5), K6:K672) * 0.2, 2)</f>
        <v>0</v>
      </c>
      <c r="H696" s="66"/>
      <c r="I696" s="66"/>
      <c r="J696" s="66"/>
      <c r="K696" s="66"/>
    </row>
    <row r="697" customFormat="false" ht="14.25" hidden="false" customHeight="true" outlineLevel="0" collapsed="false">
      <c r="D697" s="67" t="s">
        <v>76</v>
      </c>
      <c r="E697" s="67"/>
      <c r="F697" s="67"/>
      <c r="G697" s="68" t="n">
        <f aca="false">SUM(G695:G696)</f>
        <v>0</v>
      </c>
      <c r="H697" s="68"/>
      <c r="I697" s="68"/>
      <c r="J697" s="68"/>
      <c r="K697" s="68"/>
    </row>
    <row r="698" customFormat="false" ht="14.25" hidden="false" customHeight="false" outlineLevel="0" collapsed="false">
      <c r="D698" s="69"/>
      <c r="E698" s="69"/>
      <c r="F698" s="69"/>
      <c r="G698" s="69"/>
      <c r="H698" s="69"/>
      <c r="I698" s="69"/>
      <c r="J698" s="69"/>
      <c r="K698" s="69"/>
    </row>
    <row r="699" customFormat="false" ht="14.25" hidden="false" customHeight="true" outlineLevel="0" collapsed="false">
      <c r="D699" s="70" t="s">
        <v>234</v>
      </c>
      <c r="E699" s="70"/>
      <c r="F699" s="70"/>
      <c r="G699" s="70"/>
      <c r="H699" s="70"/>
      <c r="I699" s="70"/>
      <c r="J699" s="70"/>
      <c r="K699" s="70"/>
    </row>
    <row r="700" customFormat="false" ht="14.25" hidden="false" customHeight="false" outlineLevel="0" collapsed="false">
      <c r="D700" s="71" t="str">
        <f aca="false">IF(Paramètres!AA2&lt;&gt;"",Paramètres!AA2,"")</f>
        <v>Zéro euro</v>
      </c>
      <c r="E700" s="71"/>
      <c r="F700" s="71"/>
      <c r="G700" s="71"/>
      <c r="H700" s="71"/>
      <c r="I700" s="71"/>
      <c r="J700" s="71"/>
      <c r="K700" s="71"/>
    </row>
    <row r="701" customFormat="false" ht="14.25" hidden="false" customHeight="false" outlineLevel="0" collapsed="false">
      <c r="D701" s="71"/>
      <c r="E701" s="71"/>
      <c r="F701" s="71"/>
      <c r="G701" s="71"/>
      <c r="H701" s="71"/>
      <c r="I701" s="71"/>
      <c r="J701" s="71"/>
      <c r="K701" s="71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88">
    <mergeCell ref="D3:F3"/>
    <mergeCell ref="B4:K4"/>
    <mergeCell ref="D5:F5"/>
    <mergeCell ref="D20:F20"/>
    <mergeCell ref="D21:F21"/>
    <mergeCell ref="D26:F26"/>
    <mergeCell ref="D31:F31"/>
    <mergeCell ref="D36:F36"/>
    <mergeCell ref="D41:F41"/>
    <mergeCell ref="D46:F46"/>
    <mergeCell ref="D51:F51"/>
    <mergeCell ref="D56:F56"/>
    <mergeCell ref="D61:F61"/>
    <mergeCell ref="D84:F84"/>
    <mergeCell ref="D90:F90"/>
    <mergeCell ref="D91:F91"/>
    <mergeCell ref="G91:K91"/>
    <mergeCell ref="D92:F92"/>
    <mergeCell ref="G92:K92"/>
    <mergeCell ref="D93:F93"/>
    <mergeCell ref="G93:K93"/>
    <mergeCell ref="D94:F94"/>
    <mergeCell ref="G94:K94"/>
    <mergeCell ref="D95:F95"/>
    <mergeCell ref="G95:K95"/>
    <mergeCell ref="D96:F96"/>
    <mergeCell ref="D97:F97"/>
    <mergeCell ref="D98:F98"/>
    <mergeCell ref="D108:F108"/>
    <mergeCell ref="D113:F113"/>
    <mergeCell ref="D114:F114"/>
    <mergeCell ref="D127:F127"/>
    <mergeCell ref="D140:F140"/>
    <mergeCell ref="D153:F153"/>
    <mergeCell ref="D166:F166"/>
    <mergeCell ref="D180:F180"/>
    <mergeCell ref="D193:F193"/>
    <mergeCell ref="D206:F206"/>
    <mergeCell ref="D212:F212"/>
    <mergeCell ref="D218:F218"/>
    <mergeCell ref="D224:F224"/>
    <mergeCell ref="D230:F230"/>
    <mergeCell ref="D236:F236"/>
    <mergeCell ref="D242:F242"/>
    <mergeCell ref="D249:F249"/>
    <mergeCell ref="D250:F250"/>
    <mergeCell ref="D257:F257"/>
    <mergeCell ref="D264:F264"/>
    <mergeCell ref="D273:F273"/>
    <mergeCell ref="D283:F283"/>
    <mergeCell ref="D284:F284"/>
    <mergeCell ref="D295:F295"/>
    <mergeCell ref="D296:F296"/>
    <mergeCell ref="G296:K296"/>
    <mergeCell ref="D297:F297"/>
    <mergeCell ref="G297:K297"/>
    <mergeCell ref="D298:F298"/>
    <mergeCell ref="G298:K298"/>
    <mergeCell ref="D299:F299"/>
    <mergeCell ref="G299:K299"/>
    <mergeCell ref="D300:F300"/>
    <mergeCell ref="G300:K300"/>
    <mergeCell ref="D301:F301"/>
    <mergeCell ref="D302:F302"/>
    <mergeCell ref="D303:F303"/>
    <mergeCell ref="D309:F309"/>
    <mergeCell ref="D315:F315"/>
    <mergeCell ref="D324:F324"/>
    <mergeCell ref="D334:F334"/>
    <mergeCell ref="D335:F335"/>
    <mergeCell ref="D340:F340"/>
    <mergeCell ref="D347:F347"/>
    <mergeCell ref="D348:F348"/>
    <mergeCell ref="D356:F356"/>
    <mergeCell ref="D371:F371"/>
    <mergeCell ref="D372:F372"/>
    <mergeCell ref="D380:F380"/>
    <mergeCell ref="D392:F392"/>
    <mergeCell ref="D403:F403"/>
    <mergeCell ref="D414:F414"/>
    <mergeCell ref="D421:F421"/>
    <mergeCell ref="D428:F428"/>
    <mergeCell ref="D444:F444"/>
    <mergeCell ref="D453:F453"/>
    <mergeCell ref="D454:F454"/>
    <mergeCell ref="D462:F462"/>
    <mergeCell ref="D481:F481"/>
    <mergeCell ref="D482:F482"/>
    <mergeCell ref="G482:K482"/>
    <mergeCell ref="D483:F483"/>
    <mergeCell ref="G483:K483"/>
    <mergeCell ref="D484:F484"/>
    <mergeCell ref="G484:K484"/>
    <mergeCell ref="D485:F485"/>
    <mergeCell ref="G485:K485"/>
    <mergeCell ref="D486:F486"/>
    <mergeCell ref="G486:K486"/>
    <mergeCell ref="D487:F487"/>
    <mergeCell ref="D488:F488"/>
    <mergeCell ref="D489:F489"/>
    <mergeCell ref="D511:F511"/>
    <mergeCell ref="D512:F512"/>
    <mergeCell ref="D531:F531"/>
    <mergeCell ref="D547:F547"/>
    <mergeCell ref="D548:F548"/>
    <mergeCell ref="D560:F560"/>
    <mergeCell ref="D574:F574"/>
    <mergeCell ref="D587:F587"/>
    <mergeCell ref="D603:F603"/>
    <mergeCell ref="D610:F610"/>
    <mergeCell ref="D624:F624"/>
    <mergeCell ref="D625:F625"/>
    <mergeCell ref="D639:F639"/>
    <mergeCell ref="D640:F640"/>
    <mergeCell ref="G640:K640"/>
    <mergeCell ref="D641:F641"/>
    <mergeCell ref="G641:K641"/>
    <mergeCell ref="D642:F642"/>
    <mergeCell ref="G642:K642"/>
    <mergeCell ref="D643:F643"/>
    <mergeCell ref="G643:K643"/>
    <mergeCell ref="D644:F644"/>
    <mergeCell ref="G644:K644"/>
    <mergeCell ref="D645:F645"/>
    <mergeCell ref="D646:F646"/>
    <mergeCell ref="D653:F653"/>
    <mergeCell ref="D659:F659"/>
    <mergeCell ref="D666:F666"/>
    <mergeCell ref="D667:F667"/>
    <mergeCell ref="G667:K667"/>
    <mergeCell ref="D668:F668"/>
    <mergeCell ref="G668:K668"/>
    <mergeCell ref="D669:F669"/>
    <mergeCell ref="G669:K669"/>
    <mergeCell ref="D670:F670"/>
    <mergeCell ref="G670:K670"/>
    <mergeCell ref="D671:F671"/>
    <mergeCell ref="G671:K671"/>
    <mergeCell ref="D672:K672"/>
    <mergeCell ref="D674:K674"/>
    <mergeCell ref="D675:F675"/>
    <mergeCell ref="G675:K675"/>
    <mergeCell ref="D676:F676"/>
    <mergeCell ref="G676:K676"/>
    <mergeCell ref="D677:F677"/>
    <mergeCell ref="G677:K677"/>
    <mergeCell ref="D678:F678"/>
    <mergeCell ref="G678:K678"/>
    <mergeCell ref="D679:F679"/>
    <mergeCell ref="G679:K679"/>
    <mergeCell ref="D680:F680"/>
    <mergeCell ref="G680:K680"/>
    <mergeCell ref="D681:F681"/>
    <mergeCell ref="G681:K681"/>
    <mergeCell ref="D682:F682"/>
    <mergeCell ref="G682:K682"/>
    <mergeCell ref="D683:F683"/>
    <mergeCell ref="G683:K683"/>
    <mergeCell ref="D684:F684"/>
    <mergeCell ref="G684:K684"/>
    <mergeCell ref="D685:F685"/>
    <mergeCell ref="G685:K685"/>
    <mergeCell ref="D686:F686"/>
    <mergeCell ref="G686:K686"/>
    <mergeCell ref="D687:F687"/>
    <mergeCell ref="G687:K687"/>
    <mergeCell ref="D688:F688"/>
    <mergeCell ref="G688:K688"/>
    <mergeCell ref="D689:F689"/>
    <mergeCell ref="G689:K689"/>
    <mergeCell ref="D690:F690"/>
    <mergeCell ref="G690:K690"/>
    <mergeCell ref="D691:F691"/>
    <mergeCell ref="G691:K691"/>
    <mergeCell ref="D692:F692"/>
    <mergeCell ref="G692:K692"/>
    <mergeCell ref="D693:F693"/>
    <mergeCell ref="D694:K694"/>
    <mergeCell ref="D695:F695"/>
    <mergeCell ref="G695:K695"/>
    <mergeCell ref="D696:F696"/>
    <mergeCell ref="G696:K696"/>
    <mergeCell ref="D697:F697"/>
    <mergeCell ref="G697:K697"/>
    <mergeCell ref="D698:K698"/>
    <mergeCell ref="D699:K699"/>
    <mergeCell ref="D700:K700"/>
    <mergeCell ref="D701:K701"/>
  </mergeCells>
  <printOptions headings="false" gridLines="false" gridLinesSet="true" horizontalCentered="false" verticalCentered="false"/>
  <pageMargins left="0.551388888888889" right="0.551388888888889" top="0.551388888888889" bottom="0.551388888888889" header="0.236111111111111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&amp;L23-40 - Réhabilitation du centre d'entretien et d'intervention de Comboire à Echirolles
rue de Comboire - 38130 Echirolles&amp;RDPGF -  Lot n°4 : CHARPENTE BOIS / COUVERTURE METALLIQUE / ETANCHEITE / ZINGUERIE / BARDAGE BOIS 
PRO - Edition du 5/05/2025</oddHeader>
    <oddFooter>&amp;LA.N.M Ingénierie&amp;CEdition du 5/05/2025&amp;RPage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9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B4:K4 A1"/>
    </sheetView>
  </sheetViews>
  <sheetFormatPr defaultColWidth="8.95703125" defaultRowHeight="12.75" zeroHeight="false" outlineLevelRow="0" outlineLevelCol="0"/>
  <cols>
    <col collapsed="false" customWidth="true" hidden="false" outlineLevel="0" max="1" min="1" style="0" width="11.45"/>
    <col collapsed="false" customWidth="true" hidden="false" outlineLevel="0" max="2" min="2" style="0" width="35"/>
    <col collapsed="false" customWidth="true" hidden="false" outlineLevel="0" max="10" min="3" style="0" width="11.45"/>
  </cols>
  <sheetData>
    <row r="1" customFormat="false" ht="12.75" hidden="false" customHeight="true" outlineLevel="0" collapsed="false">
      <c r="B1" s="72" t="s">
        <v>235</v>
      </c>
      <c r="AA1" s="7" t="n">
        <f aca="false">IF(DPGF!G697&lt;&gt;"",DPGF!G697,"0")</f>
        <v>0</v>
      </c>
    </row>
    <row r="2" customFormat="false" ht="12.75" hidden="false" customHeight="true" outlineLevel="0" collapsed="false">
      <c r="AA2" s="7" t="str">
        <f aca="false">UPPER(MID(AA98,1,1))&amp;MID(AA98,2,168)</f>
        <v>Zéro euro</v>
      </c>
    </row>
    <row r="3" customFormat="false" ht="25.5" hidden="false" customHeight="true" outlineLevel="0" collapsed="false">
      <c r="A3" s="73" t="s">
        <v>236</v>
      </c>
      <c r="B3" s="74" t="s">
        <v>237</v>
      </c>
      <c r="C3" s="75" t="s">
        <v>238</v>
      </c>
      <c r="D3" s="75"/>
      <c r="E3" s="75"/>
      <c r="F3" s="75"/>
      <c r="G3" s="75"/>
      <c r="H3" s="75"/>
      <c r="I3" s="75"/>
      <c r="J3" s="75"/>
      <c r="AA3" s="7" t="n">
        <f aca="false">INT(AA1/1000000)</f>
        <v>0</v>
      </c>
    </row>
    <row r="4" customFormat="false" ht="12.75" hidden="false" customHeight="true" outlineLevel="0" collapsed="false">
      <c r="AA4" s="7" t="n">
        <f aca="false">INT((AA1-AA3*1000000)/1000)</f>
        <v>0</v>
      </c>
    </row>
    <row r="5" customFormat="false" ht="25.5" hidden="false" customHeight="true" outlineLevel="0" collapsed="false">
      <c r="A5" s="73" t="s">
        <v>239</v>
      </c>
      <c r="B5" s="74" t="s">
        <v>240</v>
      </c>
      <c r="C5" s="75" t="s">
        <v>241</v>
      </c>
      <c r="D5" s="75"/>
      <c r="E5" s="75"/>
      <c r="F5" s="75"/>
      <c r="G5" s="75"/>
      <c r="H5" s="75"/>
      <c r="I5" s="75"/>
      <c r="J5" s="75"/>
      <c r="AA5" s="7" t="n">
        <f aca="false">INT(AA1-AA3*1000000-AA4*1000)</f>
        <v>0</v>
      </c>
    </row>
    <row r="6" customFormat="false" ht="12.75" hidden="false" customHeight="true" outlineLevel="0" collapsed="false">
      <c r="AA6" s="7" t="n">
        <f aca="false">ROUND(AA1-AA3*1000000-AA4*1000-AA5,2)*100</f>
        <v>0</v>
      </c>
    </row>
    <row r="7" customFormat="false" ht="12.75" hidden="false" customHeight="true" outlineLevel="0" collapsed="false">
      <c r="A7" s="73" t="s">
        <v>242</v>
      </c>
      <c r="B7" s="74" t="s">
        <v>243</v>
      </c>
      <c r="C7" s="75" t="s">
        <v>244</v>
      </c>
      <c r="AA7" s="7" t="n">
        <f aca="false">AA3-AA12*100</f>
        <v>0</v>
      </c>
    </row>
    <row r="8" customFormat="false" ht="12.75" hidden="false" customHeight="true" outlineLevel="0" collapsed="false">
      <c r="AA8" s="7" t="n">
        <f aca="false">0</f>
        <v>0</v>
      </c>
    </row>
    <row r="9" customFormat="false" ht="12.75" hidden="false" customHeight="true" outlineLevel="0" collapsed="false">
      <c r="A9" s="73" t="s">
        <v>245</v>
      </c>
      <c r="B9" s="74" t="s">
        <v>246</v>
      </c>
      <c r="C9" s="75"/>
      <c r="AA9" s="7" t="n">
        <f aca="false">AA4-AA15*100</f>
        <v>0</v>
      </c>
    </row>
    <row r="10" customFormat="false" ht="12.75" hidden="false" customHeight="true" outlineLevel="0" collapsed="false">
      <c r="AA10" s="7" t="n">
        <f aca="false">ROUND(AA5-AA18*100,0)</f>
        <v>0</v>
      </c>
    </row>
    <row r="11" customFormat="false" ht="25.5" hidden="false" customHeight="true" outlineLevel="0" collapsed="false">
      <c r="A11" s="73" t="s">
        <v>247</v>
      </c>
      <c r="B11" s="74" t="s">
        <v>248</v>
      </c>
      <c r="C11" s="75" t="s">
        <v>43</v>
      </c>
      <c r="D11" s="75"/>
      <c r="E11" s="75"/>
      <c r="F11" s="75"/>
      <c r="G11" s="75"/>
      <c r="H11" s="75"/>
      <c r="I11" s="75"/>
      <c r="J11" s="75"/>
      <c r="AA11" s="7" t="n">
        <f aca="false">AA6</f>
        <v>0</v>
      </c>
    </row>
    <row r="12" customFormat="false" ht="12.75" hidden="false" customHeight="true" outlineLevel="0" collapsed="false">
      <c r="AA12" s="7" t="n">
        <f aca="false">INT(AA3/100)</f>
        <v>0</v>
      </c>
    </row>
    <row r="13" customFormat="false" ht="12.75" hidden="false" customHeight="true" outlineLevel="0" collapsed="false">
      <c r="A13" s="73" t="s">
        <v>249</v>
      </c>
      <c r="B13" s="74" t="s">
        <v>250</v>
      </c>
      <c r="C13" s="75" t="s">
        <v>251</v>
      </c>
      <c r="AA13" s="7" t="n">
        <f aca="false">INT((AA3-AA12*100)/10)</f>
        <v>0</v>
      </c>
    </row>
    <row r="14" customFormat="false" ht="12.75" hidden="false" customHeight="true" outlineLevel="0" collapsed="false">
      <c r="AA14" s="7" t="n">
        <f aca="false">AA3-AA12*100-AA13*10</f>
        <v>0</v>
      </c>
    </row>
    <row r="15" customFormat="false" ht="12.75" hidden="false" customHeight="true" outlineLevel="0" collapsed="false">
      <c r="A15" s="73" t="s">
        <v>252</v>
      </c>
      <c r="B15" s="74" t="s">
        <v>253</v>
      </c>
      <c r="C15" s="75" t="s">
        <v>254</v>
      </c>
      <c r="AA15" s="7" t="n">
        <f aca="false">INT(AA4/100)</f>
        <v>0</v>
      </c>
    </row>
    <row r="16" customFormat="false" ht="12.75" hidden="false" customHeight="true" outlineLevel="0" collapsed="false">
      <c r="AA16" s="7" t="n">
        <f aca="false">INT((AA4-AA15*100)/10)</f>
        <v>0</v>
      </c>
    </row>
    <row r="17" customFormat="false" ht="12.75" hidden="false" customHeight="true" outlineLevel="0" collapsed="false">
      <c r="A17" s="73" t="s">
        <v>255</v>
      </c>
      <c r="B17" s="74" t="s">
        <v>256</v>
      </c>
      <c r="C17" s="75" t="s">
        <v>257</v>
      </c>
      <c r="AA17" s="7" t="n">
        <f aca="false">AA4-AA15*100-AA16*10</f>
        <v>0</v>
      </c>
    </row>
    <row r="18" customFormat="false" ht="12.75" hidden="false" customHeight="true" outlineLevel="0" collapsed="false">
      <c r="AA18" s="7" t="n">
        <f aca="false">INT(AA5/100)</f>
        <v>0</v>
      </c>
    </row>
    <row r="19" customFormat="false" ht="12.75" hidden="false" customHeight="true" outlineLevel="0" collapsed="false">
      <c r="C19" s="76" t="n">
        <v>0.2</v>
      </c>
      <c r="E19" s="77" t="s">
        <v>258</v>
      </c>
      <c r="AA19" s="7" t="n">
        <f aca="false">INT((AA5-AA18*100)/10)</f>
        <v>0</v>
      </c>
    </row>
    <row r="20" customFormat="false" ht="12.75" hidden="false" customHeight="true" outlineLevel="0" collapsed="false">
      <c r="C20" s="78" t="n">
        <v>0.055</v>
      </c>
      <c r="E20" s="77" t="s">
        <v>259</v>
      </c>
      <c r="AA20" s="7" t="n">
        <f aca="false">AA5-AA18*100-AA19*10</f>
        <v>0</v>
      </c>
    </row>
    <row r="21" customFormat="false" ht="12.75" hidden="false" customHeight="true" outlineLevel="0" collapsed="false">
      <c r="C21" s="78" t="n">
        <v>0</v>
      </c>
      <c r="E21" s="77" t="s">
        <v>260</v>
      </c>
      <c r="AA21" s="7" t="n">
        <f aca="false">INT(AA6/10)</f>
        <v>0</v>
      </c>
    </row>
    <row r="22" customFormat="false" ht="12.75" hidden="false" customHeight="true" outlineLevel="0" collapsed="false">
      <c r="C22" s="79" t="n">
        <v>0</v>
      </c>
      <c r="E22" s="77" t="s">
        <v>261</v>
      </c>
      <c r="AA22" s="7" t="n">
        <f aca="false">ROUND(AA6-AA21*10,0)</f>
        <v>0</v>
      </c>
    </row>
    <row r="23" customFormat="false" ht="12.75" hidden="false" customHeight="true" outlineLevel="0" collapsed="false">
      <c r="AA23" s="7" t="str">
        <f aca="false">IF(AA12=0,"",IF(AA12=1,"",IF(AA12=2,"deux ",IF(AA12=3,"trois ",IF(AA12=4,"quatre ",IF(AA12=5,"cinq ",AA42))))))</f>
        <v/>
      </c>
    </row>
    <row r="24" customFormat="false" ht="12.75" hidden="false" customHeight="true" outlineLevel="0" collapsed="false">
      <c r="A24" s="73" t="s">
        <v>262</v>
      </c>
      <c r="B24" s="74" t="s">
        <v>263</v>
      </c>
      <c r="C24" s="75" t="s">
        <v>264</v>
      </c>
      <c r="D24" s="75"/>
      <c r="E24" s="75"/>
      <c r="F24" s="75"/>
      <c r="G24" s="75"/>
      <c r="H24" s="75"/>
      <c r="I24" s="75"/>
      <c r="J24" s="75"/>
      <c r="AA24" s="7" t="str">
        <f aca="false">IF(AA12=0,"",IF(AA12&lt;2,"cent ",AA43))</f>
        <v/>
      </c>
    </row>
    <row r="25" customFormat="false" ht="12.75" hidden="false" customHeight="true" outlineLevel="0" collapsed="false">
      <c r="AA25" s="7" t="str">
        <f aca="false">IF(AA13=1,AA44,IF(AA13=7,AA64,IF(AA13=9,AA80,AA89)))</f>
        <v/>
      </c>
    </row>
    <row r="26" customFormat="false" ht="12.75" hidden="false" customHeight="true" outlineLevel="0" collapsed="false">
      <c r="A26" s="73" t="s">
        <v>265</v>
      </c>
      <c r="B26" s="74" t="s">
        <v>266</v>
      </c>
      <c r="C26" s="75" t="s">
        <v>267</v>
      </c>
      <c r="D26" s="75"/>
      <c r="E26" s="75"/>
      <c r="F26" s="75"/>
      <c r="G26" s="75"/>
      <c r="H26" s="75"/>
      <c r="I26" s="75"/>
      <c r="J26" s="75"/>
      <c r="AA26" s="7" t="str">
        <f aca="false">IF(AA7=11,"",IF(AA7=12,"",IF(AA7=13,"",IF(AA7=14,"",IF(AA7=15,"",IF(AA7=16,"",AA45))))))</f>
        <v/>
      </c>
    </row>
    <row r="27" customFormat="false" ht="12.75" hidden="false" customHeight="true" outlineLevel="0" collapsed="false">
      <c r="AA27" s="7" t="str">
        <f aca="false">IF(AA3=0,"",IF(AA3&lt;2,"million ","millions "))</f>
        <v/>
      </c>
    </row>
    <row r="28" customFormat="false" ht="12.75" hidden="false" customHeight="true" outlineLevel="0" collapsed="false">
      <c r="A28" s="73" t="s">
        <v>268</v>
      </c>
      <c r="B28" s="74" t="s">
        <v>269</v>
      </c>
      <c r="C28" s="75"/>
      <c r="D28" s="75"/>
      <c r="E28" s="75"/>
      <c r="F28" s="75"/>
      <c r="G28" s="75"/>
      <c r="H28" s="75"/>
      <c r="I28" s="75"/>
      <c r="J28" s="75"/>
      <c r="AA28" s="7" t="str">
        <f aca="false">IF(AA8=1,"",IF(AA15=0,"",IF(AA15=1,"",IF(AA15=2,"deux ",IF(AA15=3,"trois ",IF(AA15=4,"quatre ",IF(AA15=5,"cinq ",AA46)))))))</f>
        <v/>
      </c>
    </row>
    <row r="29" customFormat="false" ht="12.75" hidden="false" customHeight="true" outlineLevel="0" collapsed="false">
      <c r="AA29" s="7" t="str">
        <f aca="false">IF(AA15=0,"",IF(AA15&lt;2,"cent ",AA47))</f>
        <v/>
      </c>
    </row>
    <row r="30" customFormat="false" ht="12.75" hidden="false" customHeight="true" outlineLevel="0" collapsed="false">
      <c r="AA30" s="7" t="str">
        <f aca="false">IF(AA16=1,AA48,IF(AA16=7,AA66,IF(AA16=9,AA81,AA90)))</f>
        <v/>
      </c>
    </row>
    <row r="31" customFormat="false" ht="12.75" hidden="false" customHeight="true" outlineLevel="0" collapsed="false">
      <c r="AA31" s="7" t="str">
        <f aca="false">IF(AA4=1,"",AA49)</f>
        <v/>
      </c>
    </row>
    <row r="32" customFormat="false" ht="12.75" hidden="false" customHeight="true" outlineLevel="0" collapsed="false">
      <c r="AA32" s="7" t="str">
        <f aca="false">IF(AA4&gt;0,"mille ","")</f>
        <v/>
      </c>
    </row>
    <row r="33" customFormat="false" ht="12.75" hidden="false" customHeight="true" outlineLevel="0" collapsed="false">
      <c r="AA33" s="7" t="str">
        <f aca="false">IF(INT(AA1)=0,"zéro ",IF(AA18=0,"",IF(AA18=1,"",IF(AA18=2,"deux ",IF(AA18=3,"trois ",IF(AA18=4,"quatre ",IF(AA18=5,"cinq ",AA50)))))))</f>
        <v>zéro</v>
      </c>
    </row>
    <row r="34" customFormat="false" ht="12.75" hidden="false" customHeight="true" outlineLevel="0" collapsed="false">
      <c r="AA34" s="7" t="str">
        <f aca="false">IF(AA18=0,"",IF(AA18&lt;2,"cent ",AA51))</f>
        <v/>
      </c>
    </row>
    <row r="35" customFormat="false" ht="12.75" hidden="false" customHeight="true" outlineLevel="0" collapsed="false">
      <c r="AA35" s="7" t="str">
        <f aca="false">IF(AA19=1,AA52,IF(AA19=7,AA68,IF(AA19=9,AA83,AA91)))</f>
        <v/>
      </c>
    </row>
    <row r="36" customFormat="false" ht="12.75" hidden="false" customHeight="true" outlineLevel="0" collapsed="false">
      <c r="AA36" s="7" t="str">
        <f aca="false">IF(AA10=11,"",IF(AA10=12,"",IF(AA10=13,"",IF(AA10=14,"",IF(AA10=15,"",IF(AA10=16,"",AA53))))))</f>
        <v/>
      </c>
    </row>
    <row r="37" customFormat="false" ht="12.75" hidden="false" customHeight="true" outlineLevel="0" collapsed="false">
      <c r="AA37" s="7" t="str">
        <f aca="false">IF(INT(AA1&lt;2),"euro ","euros ")</f>
        <v>euro</v>
      </c>
    </row>
    <row r="38" customFormat="false" ht="12.75" hidden="false" customHeight="true" outlineLevel="0" collapsed="false">
      <c r="AA38" s="7" t="str">
        <f aca="false">IF(AA6&gt;0,"et ","")</f>
        <v/>
      </c>
    </row>
    <row r="39" customFormat="false" ht="12.75" hidden="false" customHeight="true" outlineLevel="0" collapsed="false">
      <c r="AA39" s="7" t="str">
        <f aca="false">IF(AA21=1,AA54,IF(AA21=7,AA70,IF(AA21=9,AA84,AA92)))</f>
        <v/>
      </c>
    </row>
    <row r="40" customFormat="false" ht="12.75" hidden="false" customHeight="true" outlineLevel="0" collapsed="false">
      <c r="AA40" s="7" t="str">
        <f aca="false">IF(AA11=11,"",IF(AA11=12,"",IF(AA11=13,"",IF(AA11=14,"",IF(AA11=15,"",IF(AA11=16,"",AA55))))))</f>
        <v/>
      </c>
    </row>
    <row r="41" customFormat="false" ht="12.75" hidden="false" customHeight="true" outlineLevel="0" collapsed="false">
      <c r="AA41" s="7" t="str">
        <f aca="false">IF(AA6=0,"",IF(AA6&lt;2,"centime","centimes"))</f>
        <v/>
      </c>
    </row>
    <row r="42" customFormat="false" ht="12.75" hidden="false" customHeight="true" outlineLevel="0" collapsed="false">
      <c r="AA42" s="7" t="str">
        <f aca="false">IF(AA3=0," ",IF(AA12=6,"six ",IF(AA12=7,"sept ",IF(AA12=8,"huit ",IF(AA12=9,"neuf ",)))))</f>
        <v> </v>
      </c>
    </row>
    <row r="43" customFormat="false" ht="12.75" hidden="false" customHeight="true" outlineLevel="0" collapsed="false">
      <c r="AA43" s="7" t="str">
        <f aca="false">IF(AA7&gt;0,"cent ", "cents ")</f>
        <v>cents</v>
      </c>
    </row>
    <row r="44" customFormat="false" ht="12.75" hidden="false" customHeight="true" outlineLevel="0" collapsed="false">
      <c r="AA44" s="7" t="str">
        <f aca="false">IF(AA7=10,"dix ",IF(AA7=11,"onze ",IF(AA7=12,"douze ",IF(AA7=13,"treize ",IF(AA7=14,"quatorze ",IF(AA7=15,"quinze ",AA56))))))</f>
        <v/>
      </c>
    </row>
    <row r="45" customFormat="false" ht="12.75" hidden="false" customHeight="true" outlineLevel="0" collapsed="false">
      <c r="AA45" s="7" t="str">
        <f aca="false">IF(AA7=17,"",IF(AA7=18,"",IF(AA7=19,"",AA57)))</f>
        <v/>
      </c>
    </row>
    <row r="46" customFormat="false" ht="12.75" hidden="false" customHeight="true" outlineLevel="0" collapsed="false">
      <c r="AA46" s="7" t="n">
        <f aca="false">IF(AA15=6,"six ",IF(AA15=7,"sept ",IF(AA15=8,"huit ",IF(AA15=9,"neuf ",))))</f>
        <v>0</v>
      </c>
    </row>
    <row r="47" customFormat="false" ht="12.75" hidden="false" customHeight="true" outlineLevel="0" collapsed="false">
      <c r="AA47" s="7" t="str">
        <f aca="false">IF(AA9&gt;0,"cent ", "cents ")</f>
        <v>cents</v>
      </c>
    </row>
    <row r="48" customFormat="false" ht="12.75" hidden="false" customHeight="true" outlineLevel="0" collapsed="false">
      <c r="AA48" s="7" t="str">
        <f aca="false">IF(AA9=10,"dix ",IF(AA9=11,"onze ",IF(AA9=12,"douze ",IF(AA9=13,"treize ",IF(AA9=14,"quatorze ",IF(AA9=15,"quinze ",AA58))))))</f>
        <v/>
      </c>
    </row>
    <row r="49" customFormat="false" ht="12.75" hidden="false" customHeight="true" outlineLevel="0" collapsed="false">
      <c r="AA49" s="7" t="str">
        <f aca="false">IF(AA9=11,"",IF(AA9=12,"",IF(AA9=13,"",IF(AA9=14,"",IF(AA9=15,"",IF(AA9=16,"",AA59))))))</f>
        <v/>
      </c>
    </row>
    <row r="50" customFormat="false" ht="12.75" hidden="false" customHeight="true" outlineLevel="0" collapsed="false">
      <c r="AA50" s="7" t="n">
        <f aca="false">IF(AA18=6,"six ",IF(AA18=7,"sept ",IF(AA18=8,"huit ",IF(AA18=9,"neuf ",))))</f>
        <v>0</v>
      </c>
    </row>
    <row r="51" customFormat="false" ht="12.75" hidden="false" customHeight="true" outlineLevel="0" collapsed="false">
      <c r="AA51" s="7" t="str">
        <f aca="false">IF(AA10&gt;0,"cent ", "cents ")</f>
        <v>cents</v>
      </c>
    </row>
    <row r="52" customFormat="false" ht="12.75" hidden="false" customHeight="true" outlineLevel="0" collapsed="false">
      <c r="AA52" s="7" t="str">
        <f aca="false">IF(AA10=10,"dix ",IF(AA10=11,"onze ",IF(AA10=12,"douze ",IF(AA10=13,"treize ",IF(AA10=14,"quatorze ",IF(AA10=15,"quinze ",AA60))))))</f>
        <v/>
      </c>
    </row>
    <row r="53" customFormat="false" ht="12.75" hidden="false" customHeight="true" outlineLevel="0" collapsed="false">
      <c r="AA53" s="7" t="str">
        <f aca="false">IF(AA10=17,"",IF(AA10=18,"",IF(AA10=19,"",AA61)))</f>
        <v/>
      </c>
    </row>
    <row r="54" customFormat="false" ht="12.75" hidden="false" customHeight="true" outlineLevel="0" collapsed="false">
      <c r="AA54" s="7" t="str">
        <f aca="false">IF(AA11=10,"dix ",IF(AA11=11,"onze ",IF(AA11=12,"douze ",IF(AA11=13,"treize ",IF(AA11=14,"quatorze ",IF(AA11=15,"quinze ",AA62))))))</f>
        <v/>
      </c>
    </row>
    <row r="55" customFormat="false" ht="12.75" hidden="false" customHeight="true" outlineLevel="0" collapsed="false">
      <c r="AA55" s="7" t="str">
        <f aca="false">IF(AA11=17,"",IF(AA11=18,"",IF(AA11=19,"",AA63)))</f>
        <v/>
      </c>
    </row>
    <row r="56" customFormat="false" ht="12.75" hidden="false" customHeight="true" outlineLevel="0" collapsed="false">
      <c r="AA56" s="7" t="str">
        <f aca="false">IF(AA7=16,"seize ",IF(AA7=17,"dix-sept ",IF(AA7=18,"dix-huit ",IF(AA7=19,"dix-neuf ",AA64))))</f>
        <v/>
      </c>
    </row>
    <row r="57" customFormat="false" ht="12.75" hidden="false" customHeight="true" outlineLevel="0" collapsed="false">
      <c r="AA57" s="7" t="str">
        <f aca="false">IF(AA7=21,"et un ",IF(AA7=31,"et un ",IF(AA7=41,"et un ",IF(AA7=51,"et un ",IF(AA7=61,"et un ",AA65)))))</f>
        <v/>
      </c>
    </row>
    <row r="58" customFormat="false" ht="12.75" hidden="false" customHeight="true" outlineLevel="0" collapsed="false">
      <c r="AA58" s="7" t="str">
        <f aca="false">IF(AA9=16,"seize ",IF(AA9=17,"dix-sept ",IF(AA9=18,"dix-huit ",IF(AA9=19,"dix-neuf ",AA66))))</f>
        <v/>
      </c>
    </row>
    <row r="59" customFormat="false" ht="12.75" hidden="false" customHeight="true" outlineLevel="0" collapsed="false">
      <c r="AA59" s="7" t="str">
        <f aca="false">IF(AA9=17,"",IF(AA9=18,"",IF(AA9=19,"",AA67)))</f>
        <v/>
      </c>
    </row>
    <row r="60" customFormat="false" ht="12.75" hidden="false" customHeight="true" outlineLevel="0" collapsed="false">
      <c r="AA60" s="7" t="str">
        <f aca="false">IF(AA10=16,"seize ",IF(AA10=17,"dix-sept ",IF(AA10=18,"dix-huit ",IF(AA10=19,"dix-neuf ",AA68))))</f>
        <v/>
      </c>
    </row>
    <row r="61" customFormat="false" ht="12.75" hidden="false" customHeight="true" outlineLevel="0" collapsed="false">
      <c r="AA61" s="7" t="str">
        <f aca="false">IF(AA10=21,"et un ",IF(AA10=31,"et un ",IF(AA10=41,"et un ",IF(AA10=51,"et un ",IF(AA10=61,"et un ",AA69)))))</f>
        <v/>
      </c>
    </row>
    <row r="62" customFormat="false" ht="12.75" hidden="false" customHeight="true" outlineLevel="0" collapsed="false">
      <c r="AA62" s="7" t="str">
        <f aca="false">IF(AA11=16,"seize ",IF(AA11=17,"dix-sept ",IF(AA11=18,"dix-huit ",IF(AA11=19,"dix-neuf ",AA70))))</f>
        <v/>
      </c>
    </row>
    <row r="63" customFormat="false" ht="12.75" hidden="false" customHeight="true" outlineLevel="0" collapsed="false">
      <c r="AA63" s="7" t="str">
        <f aca="false">IF(AA11=21,"et un ",IF(AA11=31,"et un ",IF(AA11=41,"et un ",IF(AA11=51,"et un ",IF(AA11=61,"et un ",AA71)))))</f>
        <v/>
      </c>
    </row>
    <row r="64" customFormat="false" ht="12.75" hidden="false" customHeight="true" outlineLevel="0" collapsed="false">
      <c r="AA64" s="7" t="str">
        <f aca="false">IF(AA7=70,"soixante-dix ",IF(AA7=71,"soixante et onze ",IF(AA7=72,"soixante-douze ",IF(AA7=73,"soixante-treize ",IF(AA7=74,"soixante-quatorze ",IF(AA7=75,"soixante-quinze ",AA72))))))</f>
        <v/>
      </c>
    </row>
    <row r="65" customFormat="false" ht="12.75" hidden="false" customHeight="true" outlineLevel="0" collapsed="false">
      <c r="AA65" s="7" t="str">
        <f aca="false">IF(AA13=9,"",IF(AA13=7,"",IF(AA14=0,"",IF(AA14=1,"un ",IF(AA14=2,"deux ",IF(AA14=3,"trois ",IF(AA14=4,"quatre ",IF(AA14=5,"cinq ",AA73))))))))</f>
        <v/>
      </c>
    </row>
    <row r="66" customFormat="false" ht="12.75" hidden="false" customHeight="true" outlineLevel="0" collapsed="false">
      <c r="AA66" s="7" t="str">
        <f aca="false">IF(AA9=70,"soixante-dix ",IF(AA9=71,"soixante et onze ",IF(AA9=72,"soixante-douze ",IF(AA9=73,"soixante-treize ",IF(AA9=74,"soixante-quatorze ",IF(AA9=75,"soixante-quinze ",AA74))))))</f>
        <v/>
      </c>
    </row>
    <row r="67" customFormat="false" ht="12.75" hidden="false" customHeight="true" outlineLevel="0" collapsed="false">
      <c r="AA67" s="7" t="str">
        <f aca="false">IF(AA9=21,"et un ",IF(AA9=31,"et un ",IF(AA9=41,"et un ",IF(AA9=51,"et un ",IF(AA9=61,"et un ",AA75)))))</f>
        <v/>
      </c>
    </row>
    <row r="68" customFormat="false" ht="12.75" hidden="false" customHeight="true" outlineLevel="0" collapsed="false">
      <c r="AA68" s="7" t="str">
        <f aca="false">IF(AA10=70,"soixante-dix ",IF(AA10=71,"soixante et onze ",IF(AA10=72,"soixante-douze ",IF(AA10=73,"soixante-treize ",IF(AA10=74,"soixante-quatorze ",IF(AA10=75,"soixante-quinze ",AA76))))))</f>
        <v/>
      </c>
    </row>
    <row r="69" customFormat="false" ht="12.75" hidden="false" customHeight="true" outlineLevel="0" collapsed="false">
      <c r="AA69" s="7" t="str">
        <f aca="false">IF(AA19=9,"",IF(AA19=7,"",IF(AA20=0,"",IF(AA20=1,"un ",IF(AA20=2,"deux ",IF(AA20=3,"trois ",IF(AA20=4,"quatre ",IF(AA20=5,"cinq ",AA77))))))))</f>
        <v/>
      </c>
    </row>
    <row r="70" customFormat="false" ht="12.75" hidden="false" customHeight="true" outlineLevel="0" collapsed="false">
      <c r="AA70" s="7" t="str">
        <f aca="false">IF(AA11=70,"soixante-dix ",IF(AA11=71,"soixante et onze ",IF(AA11=72,"soixante-douze ",IF(AA11=73,"soixante-treize ",IF(AA11=74,"soixante-quatorze ",IF(AA11=75,"soixante-quinze ",AA78))))))</f>
        <v/>
      </c>
    </row>
    <row r="71" customFormat="false" ht="12.75" hidden="false" customHeight="true" outlineLevel="0" collapsed="false">
      <c r="AA71" s="7" t="str">
        <f aca="false">IF(AA21=9,"",IF(AA21=7,"",IF(AA22=0,"",IF(AA22=1,"un ",IF(AA22=2,"deux ",IF(AA22=3,"trois ",IF(AA22=4,"quatre ",IF(AA22=5,"cinq ",AA79))))))))</f>
        <v/>
      </c>
    </row>
    <row r="72" customFormat="false" ht="12.75" hidden="false" customHeight="true" outlineLevel="0" collapsed="false">
      <c r="AA72" s="7" t="str">
        <f aca="false">IF(AA7=76,"soixante-seize ",IF(AA7=77,"soixante-dix-sept ",IF(AA7=78,"soixante-dix-huit ",IF(AA7=79,"soixante-dix-neuf ",AA80))))</f>
        <v/>
      </c>
    </row>
    <row r="73" customFormat="false" ht="12.75" hidden="false" customHeight="true" outlineLevel="0" collapsed="false">
      <c r="AA73" s="7" t="n">
        <f aca="false">IF(AA13=9,"",IF(AA14=6,"six ",IF(AA14=7,"sept ",IF(AA14=8,"huit ",IF(AA14=9,"neuf ",)))))</f>
        <v>0</v>
      </c>
    </row>
    <row r="74" customFormat="false" ht="12.75" hidden="false" customHeight="true" outlineLevel="0" collapsed="false">
      <c r="AA74" s="7" t="str">
        <f aca="false">IF(AA9=76,"soixante-seize ",IF(AA9=77,"soixante-dix-sept ",IF(AA9=78,"soixante-dix-huit ",IF(AA9=79,"soixante-dix-neuf ",AA81))))</f>
        <v/>
      </c>
    </row>
    <row r="75" customFormat="false" ht="12.75" hidden="false" customHeight="true" outlineLevel="0" collapsed="false">
      <c r="AA75" s="7" t="str">
        <f aca="false">IF(AA16=9,"",IF(AA16=7,"",IF(AA17=0,"",IF(AA17=1,"un ",IF(AA17=2,"deux ",IF(AA17=3,"trois ",IF(AA17=4,"quatre ",IF(AA17=5,"cinq ",AA82))))))))</f>
        <v/>
      </c>
    </row>
    <row r="76" customFormat="false" ht="12.75" hidden="false" customHeight="true" outlineLevel="0" collapsed="false">
      <c r="AA76" s="7" t="str">
        <f aca="false">IF(AA10=76,"soixante-seize ",IF(AA10=77,"soixante-dix-sept ",IF(AA10=78,"soixante-dix-huit ",IF(AA10=79,"soixante-dix-neuf ",AA83))))</f>
        <v/>
      </c>
    </row>
    <row r="77" customFormat="false" ht="12.75" hidden="false" customHeight="true" outlineLevel="0" collapsed="false">
      <c r="AA77" s="7" t="n">
        <f aca="false">IF(AA19=9,"",IF(AA20=6,"six ",IF(AA20=7,"sept ",IF(AA20=8,"huit ",IF(AA20=9,"neuf ",)))))</f>
        <v>0</v>
      </c>
    </row>
    <row r="78" customFormat="false" ht="12.75" hidden="false" customHeight="true" outlineLevel="0" collapsed="false">
      <c r="AA78" s="7" t="str">
        <f aca="false">IF(AA11=76,"soixante-seize ",IF(AA11=77,"soixante-dix-sept ",IF(AA11=78,"soixante-dix-huit ",IF(AA11=79,"soixante-dix-neuf ",AA84))))</f>
        <v/>
      </c>
    </row>
    <row r="79" customFormat="false" ht="12.75" hidden="false" customHeight="true" outlineLevel="0" collapsed="false">
      <c r="AA79" s="7" t="n">
        <f aca="false">IF(AA21=9,"",IF(AA22=6,"six ",IF(AA22=7,"sept ",IF(AA22=8,"huit ",IF(AA22=9,"neuf ",)))))</f>
        <v>0</v>
      </c>
    </row>
    <row r="80" customFormat="false" ht="12.75" hidden="false" customHeight="true" outlineLevel="0" collapsed="false">
      <c r="AA80" s="7" t="str">
        <f aca="false">IF(AA7=90,"quatre-vingt-dix ",IF(AA7=91,"quatre-vingt-onze ",IF(AA7=92,"quatre-vingt-douze ",IF(AA7=93,"quatre-vingt-treize ",IF(AA7=94,"quatre-vingt-quatorze ",IF(AA7=95,"quatre-vingt-quinze ",AA85))))))</f>
        <v/>
      </c>
    </row>
    <row r="81" customFormat="false" ht="12.75" hidden="false" customHeight="true" outlineLevel="0" collapsed="false">
      <c r="AA81" s="7" t="str">
        <f aca="false">IF(AA9=90,"quatre-vingt-dix ",IF(AA9=91,"quatre-vingt-onze ",IF(AA9=92,"quatre-vingt-douze ",IF(AA9=93,"quatre-vingt-treize ",IF(AA9=94,"quatre-vingt-quatorze ",IF(AA9=95,"quatre-vingt-quinze ",AA86))))))</f>
        <v/>
      </c>
    </row>
    <row r="82" customFormat="false" ht="12.75" hidden="false" customHeight="true" outlineLevel="0" collapsed="false">
      <c r="AA82" s="7" t="n">
        <f aca="false">IF(AA16=9,"",IF(AA17=6,"six ",IF(AA17=7,"sept ",IF(AA17=8,"huit ",IF(AA17=9,"neuf ",)))))</f>
        <v>0</v>
      </c>
    </row>
    <row r="83" customFormat="false" ht="12.75" hidden="false" customHeight="true" outlineLevel="0" collapsed="false">
      <c r="AA83" s="7" t="str">
        <f aca="false">IF(AA10=90,"quatre-vingt-dix ",IF(AA10=91,"quatre-vingt-onze ",IF(AA10=92,"quatre-vingt-douze ",IF(AA10=93,"quatre-vingt-treize ",IF(AA10=94,"quatre-vingt-quatorze ",IF(AA10=95,"quatre-vingt-quinze ",AA87))))))</f>
        <v/>
      </c>
    </row>
    <row r="84" customFormat="false" ht="12.75" hidden="false" customHeight="true" outlineLevel="0" collapsed="false">
      <c r="AA84" s="7" t="str">
        <f aca="false">IF(AA11=90,"quatre-vingt-dix ",IF(AA11=91,"quatre-vingt-onze ",IF(AA11=92,"quatre-vingt-douze ",IF(AA11=93,"quatre-vingt-treize ",IF(AA11=94,"quatre-vingt-quatorze ",IF(AA11=95,"quatre-vingt-quinze ",AA88))))))</f>
        <v/>
      </c>
    </row>
    <row r="85" customFormat="false" ht="12.75" hidden="false" customHeight="true" outlineLevel="0" collapsed="false">
      <c r="AA85" s="7" t="str">
        <f aca="false">IF(AA7=96,"quatre-vingt-seize ",IF(AA7=97,"quatre-vingt-dix-sept ",IF(AA7=98,"quatre-vingt-dix-huit ",IF(AA7=99,"quatre-vingt-dix-neuf ",AA89))))</f>
        <v/>
      </c>
    </row>
    <row r="86" customFormat="false" ht="12.75" hidden="false" customHeight="true" outlineLevel="0" collapsed="false">
      <c r="AA86" s="7" t="str">
        <f aca="false">IF(AA9=96,"quatre-vingt-seize ",IF(AA9=97,"quatre-vingt-dix-sept ",IF(AA9=98,"quatre-vingt-dix-huit ",IF(AA9=99,"quatre-vingt-dix-neuf ",AA90))))</f>
        <v/>
      </c>
    </row>
    <row r="87" customFormat="false" ht="12.75" hidden="false" customHeight="true" outlineLevel="0" collapsed="false">
      <c r="AA87" s="7" t="str">
        <f aca="false">IF(AA10=96,"quatre-vingt-seize ",IF(AA10=97,"quatre-vingt-dix-sept ",IF(AA10=98,"quatre-vingt-dix-huit ",IF(AA10=99,"quatre-vingt-dix-neuf ",AA91))))</f>
        <v/>
      </c>
    </row>
    <row r="88" customFormat="false" ht="12.75" hidden="false" customHeight="true" outlineLevel="0" collapsed="false">
      <c r="AA88" s="7" t="str">
        <f aca="false">IF(AA11=96,"quatre-vingt-seize ",IF(AA11=97,"quatre-vingt-dix-sept ",IF(AA11=98,"quatre-vingt-dix-huit ",IF(AA11=99,"quatre-vingt-dix-neuf ",AA92))))</f>
        <v/>
      </c>
    </row>
    <row r="89" customFormat="false" ht="12.75" hidden="false" customHeight="true" outlineLevel="0" collapsed="false">
      <c r="AA89" s="7" t="str">
        <f aca="false">IF(AA13=2,"vingt ",IF(AA13=3,"trente ",IF(AA13=4,"quarante ",IF(AA13=5,"cinquante ",AA93))))</f>
        <v/>
      </c>
    </row>
    <row r="90" customFormat="false" ht="12.75" hidden="false" customHeight="true" outlineLevel="0" collapsed="false">
      <c r="AA90" s="7" t="str">
        <f aca="false">IF(AA16=2,"vingt ",IF(AA16=3,"trente ",IF(AA16=4,"quarante ",IF(AA16=5,"cinquante ",AA94))))</f>
        <v/>
      </c>
    </row>
    <row r="91" customFormat="false" ht="12.75" hidden="false" customHeight="true" outlineLevel="0" collapsed="false">
      <c r="AA91" s="7" t="str">
        <f aca="false">IF(AA19=2,"vingt ",IF(AA19=3,"trente ",IF(AA19=4,"quarante ",IF(AA19=5,"cinquante ",AA95))))</f>
        <v/>
      </c>
    </row>
    <row r="92" customFormat="false" ht="12.75" hidden="false" customHeight="true" outlineLevel="0" collapsed="false">
      <c r="AA92" s="7" t="str">
        <f aca="false">IF(AA21=2,"vingt ",IF(AA21=3,"trente ",IF(AA21=4,"quarante ",IF(AA21=5,"cinquante ",AA96))))</f>
        <v/>
      </c>
    </row>
    <row r="93" customFormat="false" ht="12.75" hidden="false" customHeight="true" outlineLevel="0" collapsed="false">
      <c r="AA93" s="7" t="str">
        <f aca="false">IF(AA13=6,"soixante ",IF(AA7=80,"quatre-vingts ",IF(AA13=8,"quatre-vingt-","")))</f>
        <v/>
      </c>
    </row>
    <row r="94" customFormat="false" ht="12.75" hidden="false" customHeight="true" outlineLevel="0" collapsed="false">
      <c r="AA94" s="7" t="str">
        <f aca="false">IF(AA16=6,"soixante ",IF(AA9=80,"quatre-vingts ",IF(AA16=8,"quatre-vingt-","")))</f>
        <v/>
      </c>
    </row>
    <row r="95" customFormat="false" ht="12.75" hidden="false" customHeight="true" outlineLevel="0" collapsed="false">
      <c r="AA95" s="7" t="str">
        <f aca="false">IF(AA19=6,"soixante ",IF(AA10=80,"quatre-vingts ",IF(AA19=8,"quatre-vingt-","")))</f>
        <v/>
      </c>
    </row>
    <row r="96" customFormat="false" ht="12.75" hidden="false" customHeight="true" outlineLevel="0" collapsed="false">
      <c r="AA96" s="7" t="str">
        <f aca="false">IF(AA21=6,"soixante ",IF(AA11=80,"quatre-vingts ",IF(AA21=8,"quatre-vingt-","")))</f>
        <v/>
      </c>
    </row>
    <row r="97" customFormat="false" ht="12.75" hidden="false" customHeight="true" outlineLevel="0" collapsed="false">
      <c r="AA97" s="7" t="n">
        <f aca="false">0</f>
        <v>0</v>
      </c>
    </row>
    <row r="98" customFormat="false" ht="12.75" hidden="false" customHeight="true" outlineLevel="0" collapsed="false">
      <c r="AA98" s="7" t="str">
        <f aca="false">(AA23&amp;AA24&amp;AA25&amp;AA26&amp;AA27&amp;AA28&amp;AA29&amp;AA30&amp;AA31&amp;AA32&amp;AA33&amp;AA34&amp;AA35&amp;AA36&amp;AA37&amp;AA38&amp;AA39&amp;AA40&amp;AA41)</f>
        <v>zéro euro</v>
      </c>
    </row>
  </sheetData>
  <sheetProtection sheet="true" password="e95e" objects="true" selectLockedCells="true"/>
  <mergeCells count="6">
    <mergeCell ref="C3:J3"/>
    <mergeCell ref="C5:J5"/>
    <mergeCell ref="C11:J11"/>
    <mergeCell ref="C24:J24"/>
    <mergeCell ref="C26:J26"/>
    <mergeCell ref="C28:J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B4:K4 A1"/>
    </sheetView>
  </sheetViews>
  <sheetFormatPr defaultColWidth="8.95703125" defaultRowHeight="14.25" zeroHeight="false" outlineLevelRow="0" outlineLevelCol="0"/>
  <cols>
    <col collapsed="false" customWidth="true" hidden="false" outlineLevel="0" max="1" min="1" style="0" width="24.67"/>
  </cols>
  <sheetData>
    <row r="1" customFormat="false" ht="14.25" hidden="false" customHeight="false" outlineLevel="0" collapsed="false">
      <c r="A1" s="7" t="s">
        <v>270</v>
      </c>
      <c r="B1" s="7" t="s">
        <v>271</v>
      </c>
    </row>
    <row r="2" customFormat="false" ht="14.25" hidden="false" customHeight="false" outlineLevel="0" collapsed="false">
      <c r="A2" s="7" t="s">
        <v>272</v>
      </c>
      <c r="B2" s="7" t="s">
        <v>238</v>
      </c>
    </row>
    <row r="3" customFormat="false" ht="14.25" hidden="false" customHeight="false" outlineLevel="0" collapsed="false">
      <c r="A3" s="7" t="s">
        <v>273</v>
      </c>
      <c r="B3" s="7" t="n">
        <v>1</v>
      </c>
    </row>
    <row r="4" customFormat="false" ht="14.25" hidden="false" customHeight="false" outlineLevel="0" collapsed="false">
      <c r="A4" s="7" t="s">
        <v>274</v>
      </c>
      <c r="B4" s="7" t="n">
        <v>0</v>
      </c>
    </row>
    <row r="5" customFormat="false" ht="14.25" hidden="false" customHeight="false" outlineLevel="0" collapsed="false">
      <c r="A5" s="7" t="s">
        <v>275</v>
      </c>
      <c r="B5" s="7" t="n">
        <v>0</v>
      </c>
    </row>
    <row r="6" customFormat="false" ht="14.25" hidden="false" customHeight="false" outlineLevel="0" collapsed="false">
      <c r="A6" s="7" t="s">
        <v>276</v>
      </c>
      <c r="B6" s="7" t="n">
        <v>1</v>
      </c>
    </row>
    <row r="7" customFormat="false" ht="14.25" hidden="false" customHeight="false" outlineLevel="0" collapsed="false">
      <c r="A7" s="7" t="s">
        <v>277</v>
      </c>
      <c r="B7" s="7" t="n">
        <v>1</v>
      </c>
    </row>
    <row r="8" customFormat="false" ht="14.25" hidden="false" customHeight="false" outlineLevel="0" collapsed="false">
      <c r="A8" s="7" t="s">
        <v>278</v>
      </c>
      <c r="B8" s="7" t="n">
        <v>0</v>
      </c>
    </row>
    <row r="9" customFormat="false" ht="14.25" hidden="false" customHeight="false" outlineLevel="0" collapsed="false">
      <c r="A9" s="7" t="s">
        <v>279</v>
      </c>
      <c r="B9" s="7" t="n">
        <v>0</v>
      </c>
    </row>
    <row r="10" customFormat="false" ht="14.25" hidden="false" customHeight="false" outlineLevel="0" collapsed="false">
      <c r="A10" s="7" t="s">
        <v>280</v>
      </c>
      <c r="C10" s="7" t="s">
        <v>281</v>
      </c>
    </row>
    <row r="11" customFormat="false" ht="14.25" hidden="false" customHeight="false" outlineLevel="0" collapsed="false">
      <c r="A11" s="7" t="s">
        <v>282</v>
      </c>
      <c r="B11" s="7" t="n">
        <v>0</v>
      </c>
    </row>
    <row r="12" customFormat="false" ht="14.25" hidden="false" customHeight="false" outlineLevel="0" collapsed="false">
      <c r="A12" s="7" t="s">
        <v>283</v>
      </c>
      <c r="B12" s="7" t="s">
        <v>284</v>
      </c>
    </row>
  </sheetData>
  <sheetProtection sheet="true" password="e95e" objects="true" selectLockedCells="true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J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B4:K4"/>
    </sheetView>
  </sheetViews>
  <sheetFormatPr defaultColWidth="8.957031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35"/>
    <col collapsed="false" customWidth="true" hidden="false" outlineLevel="0" max="10" min="3" style="0" width="11.45"/>
  </cols>
  <sheetData>
    <row r="2" customFormat="false" ht="12.75" hidden="false" customHeight="true" outlineLevel="0" collapsed="false">
      <c r="B2" s="80" t="s">
        <v>285</v>
      </c>
      <c r="C2" s="80"/>
      <c r="D2" s="80"/>
      <c r="E2" s="80"/>
      <c r="F2" s="80"/>
      <c r="G2" s="80"/>
      <c r="H2" s="80"/>
      <c r="I2" s="80"/>
      <c r="J2" s="80"/>
    </row>
    <row r="4" customFormat="false" ht="12.75" hidden="false" customHeight="true" outlineLevel="0" collapsed="false">
      <c r="A4" s="73" t="s">
        <v>236</v>
      </c>
      <c r="B4" s="74" t="s">
        <v>286</v>
      </c>
      <c r="C4" s="81"/>
      <c r="D4" s="81"/>
      <c r="E4" s="81"/>
      <c r="F4" s="81"/>
      <c r="G4" s="81"/>
      <c r="H4" s="81"/>
      <c r="I4" s="81"/>
      <c r="J4" s="81"/>
    </row>
    <row r="6" customFormat="false" ht="12.75" hidden="false" customHeight="true" outlineLevel="0" collapsed="false">
      <c r="A6" s="73" t="s">
        <v>239</v>
      </c>
      <c r="B6" s="74" t="s">
        <v>287</v>
      </c>
      <c r="C6" s="81"/>
      <c r="D6" s="81"/>
      <c r="E6" s="81"/>
      <c r="F6" s="81"/>
      <c r="G6" s="81"/>
      <c r="H6" s="81"/>
      <c r="I6" s="81"/>
      <c r="J6" s="81"/>
    </row>
    <row r="8" customFormat="false" ht="12.75" hidden="false" customHeight="true" outlineLevel="0" collapsed="false">
      <c r="A8" s="73" t="s">
        <v>242</v>
      </c>
      <c r="B8" s="74" t="s">
        <v>288</v>
      </c>
      <c r="C8" s="81"/>
      <c r="D8" s="81"/>
      <c r="E8" s="81"/>
      <c r="F8" s="81"/>
      <c r="G8" s="81"/>
      <c r="H8" s="81"/>
      <c r="I8" s="81"/>
      <c r="J8" s="81"/>
    </row>
    <row r="10" customFormat="false" ht="12.75" hidden="false" customHeight="true" outlineLevel="0" collapsed="false">
      <c r="A10" s="73" t="s">
        <v>245</v>
      </c>
      <c r="B10" s="74" t="s">
        <v>289</v>
      </c>
      <c r="C10" s="82"/>
      <c r="D10" s="82"/>
      <c r="E10" s="82"/>
      <c r="F10" s="82"/>
      <c r="G10" s="82"/>
      <c r="H10" s="82"/>
      <c r="I10" s="82"/>
      <c r="J10" s="82"/>
    </row>
    <row r="12" customFormat="false" ht="12.75" hidden="false" customHeight="true" outlineLevel="0" collapsed="false">
      <c r="A12" s="73" t="s">
        <v>247</v>
      </c>
      <c r="B12" s="74" t="s">
        <v>290</v>
      </c>
      <c r="C12" s="81"/>
      <c r="D12" s="81"/>
      <c r="E12" s="81"/>
      <c r="F12" s="81"/>
      <c r="G12" s="81"/>
      <c r="H12" s="81"/>
      <c r="I12" s="81"/>
      <c r="J12" s="81"/>
    </row>
    <row r="14" customFormat="false" ht="12.75" hidden="false" customHeight="true" outlineLevel="0" collapsed="false">
      <c r="A14" s="73" t="s">
        <v>249</v>
      </c>
      <c r="B14" s="74" t="s">
        <v>291</v>
      </c>
      <c r="C14" s="81"/>
      <c r="D14" s="81"/>
      <c r="E14" s="81"/>
      <c r="F14" s="81"/>
      <c r="G14" s="81"/>
      <c r="H14" s="81"/>
      <c r="I14" s="81"/>
      <c r="J14" s="81"/>
    </row>
    <row r="16" customFormat="false" ht="12.75" hidden="false" customHeight="true" outlineLevel="0" collapsed="false">
      <c r="A16" s="73" t="s">
        <v>252</v>
      </c>
      <c r="B16" s="74" t="s">
        <v>292</v>
      </c>
      <c r="C16" s="81"/>
      <c r="D16" s="81"/>
      <c r="E16" s="81"/>
      <c r="F16" s="81"/>
      <c r="G16" s="81"/>
      <c r="H16" s="81"/>
      <c r="I16" s="81"/>
      <c r="J16" s="81"/>
    </row>
    <row r="18" customFormat="false" ht="12.75" hidden="false" customHeight="true" outlineLevel="0" collapsed="false">
      <c r="A18" s="73" t="s">
        <v>255</v>
      </c>
      <c r="B18" s="74" t="s">
        <v>293</v>
      </c>
      <c r="C18" s="83"/>
      <c r="D18" s="83"/>
      <c r="E18" s="83"/>
      <c r="F18" s="83"/>
      <c r="G18" s="83"/>
      <c r="H18" s="83"/>
      <c r="I18" s="83"/>
      <c r="J18" s="83"/>
    </row>
    <row r="20" customFormat="false" ht="12.75" hidden="false" customHeight="true" outlineLevel="0" collapsed="false">
      <c r="A20" s="73" t="s">
        <v>294</v>
      </c>
      <c r="B20" s="74" t="s">
        <v>295</v>
      </c>
      <c r="C20" s="83"/>
      <c r="D20" s="83"/>
      <c r="E20" s="83"/>
      <c r="F20" s="83"/>
      <c r="G20" s="83"/>
      <c r="H20" s="83"/>
      <c r="I20" s="83"/>
      <c r="J20" s="83"/>
    </row>
    <row r="22" customFormat="false" ht="12.75" hidden="false" customHeight="true" outlineLevel="0" collapsed="false">
      <c r="A22" s="73" t="s">
        <v>262</v>
      </c>
      <c r="B22" s="74" t="s">
        <v>296</v>
      </c>
      <c r="C22" s="83"/>
      <c r="D22" s="83"/>
      <c r="E22" s="83"/>
      <c r="F22" s="83"/>
      <c r="G22" s="83"/>
      <c r="H22" s="83"/>
      <c r="I22" s="83"/>
      <c r="J22" s="83"/>
    </row>
    <row r="24" customFormat="false" ht="12.75" hidden="false" customHeight="true" outlineLevel="0" collapsed="false">
      <c r="A24" s="73" t="s">
        <v>265</v>
      </c>
      <c r="B24" s="74" t="s">
        <v>297</v>
      </c>
      <c r="C24" s="81"/>
      <c r="D24" s="81"/>
      <c r="E24" s="81"/>
      <c r="F24" s="81"/>
      <c r="G24" s="81"/>
      <c r="H24" s="81"/>
      <c r="I24" s="81"/>
      <c r="J24" s="81"/>
    </row>
    <row r="28" customFormat="false" ht="60" hidden="false" customHeight="true" outlineLevel="0" collapsed="false">
      <c r="A28" s="73" t="s">
        <v>268</v>
      </c>
      <c r="B28" s="74" t="s">
        <v>298</v>
      </c>
      <c r="C28" s="81"/>
      <c r="D28" s="81"/>
      <c r="E28" s="81"/>
      <c r="F28" s="81"/>
      <c r="G28" s="81"/>
      <c r="H28" s="81"/>
      <c r="I28" s="81"/>
      <c r="J28" s="81"/>
    </row>
  </sheetData>
  <sheetProtection sheet="true" password="e95e" objects="true" selectLockedCells="true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F5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1" sqref="B4:K4 B6"/>
    </sheetView>
  </sheetViews>
  <sheetFormatPr defaultColWidth="8.957031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8.13"/>
    <col collapsed="false" customWidth="true" hidden="false" outlineLevel="0" max="6" min="3" style="0" width="15.56"/>
  </cols>
  <sheetData>
    <row r="2" customFormat="false" ht="15.75" hidden="false" customHeight="true" outlineLevel="0" collapsed="false">
      <c r="B2" s="84" t="s">
        <v>299</v>
      </c>
      <c r="C2" s="84"/>
      <c r="D2" s="84"/>
      <c r="E2" s="84"/>
      <c r="F2" s="84"/>
    </row>
    <row r="4" customFormat="false" ht="12.75" hidden="false" customHeight="true" outlineLevel="0" collapsed="false">
      <c r="B4" s="85" t="s">
        <v>300</v>
      </c>
      <c r="C4" s="85" t="s">
        <v>301</v>
      </c>
      <c r="D4" s="85" t="s">
        <v>302</v>
      </c>
      <c r="E4" s="85" t="s">
        <v>303</v>
      </c>
      <c r="F4" s="85" t="s">
        <v>304</v>
      </c>
    </row>
    <row r="6" customFormat="false" ht="12.75" hidden="false" customHeight="true" outlineLevel="0" collapsed="false">
      <c r="B6" s="86"/>
      <c r="C6" s="87"/>
      <c r="D6" s="88"/>
      <c r="E6" s="89"/>
      <c r="F6" s="90" t="str">
        <f aca="false">IF(AND(E6= "",D6= ""), "", ROUND(ROUND(E6, 2) * ROUND(D6, 3), 2))</f>
        <v/>
      </c>
    </row>
    <row r="8" customFormat="false" ht="12.75" hidden="false" customHeight="true" outlineLevel="0" collapsed="false">
      <c r="B8" s="86"/>
      <c r="C8" s="87"/>
      <c r="D8" s="88"/>
      <c r="E8" s="89"/>
      <c r="F8" s="90" t="str">
        <f aca="false">IF(AND(E8= "",D8= ""), "", ROUND(ROUND(E8, 2) * ROUND(D8, 3), 2))</f>
        <v/>
      </c>
    </row>
    <row r="10" customFormat="false" ht="12.75" hidden="false" customHeight="true" outlineLevel="0" collapsed="false">
      <c r="B10" s="86"/>
      <c r="C10" s="87"/>
      <c r="D10" s="88"/>
      <c r="E10" s="89"/>
      <c r="F10" s="90" t="str">
        <f aca="false">IF(AND(E10= "",D10= ""), "", ROUND(ROUND(E10, 2) * ROUND(D10, 3), 2))</f>
        <v/>
      </c>
    </row>
    <row r="12" customFormat="false" ht="12.75" hidden="false" customHeight="true" outlineLevel="0" collapsed="false">
      <c r="B12" s="86"/>
      <c r="C12" s="87"/>
      <c r="D12" s="88"/>
      <c r="E12" s="89"/>
      <c r="F12" s="90" t="str">
        <f aca="false">IF(AND(E12= "",D12= ""), "", ROUND(ROUND(E12, 2) * ROUND(D12, 3), 2))</f>
        <v/>
      </c>
    </row>
    <row r="14" customFormat="false" ht="12.75" hidden="false" customHeight="true" outlineLevel="0" collapsed="false">
      <c r="B14" s="86"/>
      <c r="C14" s="87"/>
      <c r="D14" s="88"/>
      <c r="E14" s="89"/>
      <c r="F14" s="90" t="str">
        <f aca="false">IF(AND(E14= "",D14= ""), "", ROUND(ROUND(E14, 2) * ROUND(D14, 3), 2))</f>
        <v/>
      </c>
    </row>
    <row r="16" customFormat="false" ht="12.75" hidden="false" customHeight="true" outlineLevel="0" collapsed="false">
      <c r="B16" s="86"/>
      <c r="C16" s="87"/>
      <c r="D16" s="88"/>
      <c r="E16" s="89"/>
      <c r="F16" s="90" t="str">
        <f aca="false">IF(AND(E16= "",D16= ""), "", ROUND(ROUND(E16, 2) * ROUND(D16, 3), 2))</f>
        <v/>
      </c>
    </row>
    <row r="18" customFormat="false" ht="12.75" hidden="false" customHeight="true" outlineLevel="0" collapsed="false">
      <c r="B18" s="86"/>
      <c r="C18" s="87"/>
      <c r="D18" s="88"/>
      <c r="E18" s="89"/>
      <c r="F18" s="90" t="str">
        <f aca="false">IF(AND(E18= "",D18= ""), "", ROUND(ROUND(E18, 2) * ROUND(D18, 3), 2))</f>
        <v/>
      </c>
    </row>
    <row r="20" customFormat="false" ht="12.75" hidden="false" customHeight="true" outlineLevel="0" collapsed="false">
      <c r="B20" s="86"/>
      <c r="C20" s="87"/>
      <c r="D20" s="88"/>
      <c r="E20" s="89"/>
      <c r="F20" s="90" t="str">
        <f aca="false">IF(AND(E20= "",D20= ""), "", ROUND(ROUND(E20, 2) * ROUND(D20, 3), 2))</f>
        <v/>
      </c>
    </row>
    <row r="22" customFormat="false" ht="12.75" hidden="false" customHeight="true" outlineLevel="0" collapsed="false">
      <c r="B22" s="86"/>
      <c r="C22" s="87"/>
      <c r="D22" s="88"/>
      <c r="E22" s="89"/>
      <c r="F22" s="90" t="str">
        <f aca="false">IF(AND(E22= "",D22= ""), "", ROUND(ROUND(E22, 2) * ROUND(D22, 3), 2))</f>
        <v/>
      </c>
    </row>
    <row r="24" customFormat="false" ht="12.75" hidden="false" customHeight="true" outlineLevel="0" collapsed="false">
      <c r="B24" s="86"/>
      <c r="C24" s="87"/>
      <c r="D24" s="88"/>
      <c r="E24" s="89"/>
      <c r="F24" s="90" t="str">
        <f aca="false">IF(AND(E24= "",D24= ""), "", ROUND(ROUND(E24, 2) * ROUND(D24, 3), 2))</f>
        <v/>
      </c>
    </row>
    <row r="26" customFormat="false" ht="12.75" hidden="false" customHeight="true" outlineLevel="0" collapsed="false">
      <c r="B26" s="86"/>
      <c r="C26" s="87"/>
      <c r="D26" s="88"/>
      <c r="E26" s="89"/>
      <c r="F26" s="90" t="str">
        <f aca="false">IF(AND(E26= "",D26= ""), "", ROUND(ROUND(E26, 2) * ROUND(D26, 3), 2))</f>
        <v/>
      </c>
    </row>
    <row r="28" customFormat="false" ht="12.75" hidden="false" customHeight="true" outlineLevel="0" collapsed="false">
      <c r="B28" s="86"/>
      <c r="C28" s="87"/>
      <c r="D28" s="88"/>
      <c r="E28" s="89"/>
      <c r="F28" s="90" t="str">
        <f aca="false">IF(AND(E28= "",D28= ""), "", ROUND(ROUND(E28, 2) * ROUND(D28, 3), 2))</f>
        <v/>
      </c>
    </row>
    <row r="30" customFormat="false" ht="12.75" hidden="false" customHeight="true" outlineLevel="0" collapsed="false">
      <c r="B30" s="86"/>
      <c r="C30" s="87"/>
      <c r="D30" s="88"/>
      <c r="E30" s="89"/>
      <c r="F30" s="90" t="str">
        <f aca="false">IF(AND(E30= "",D30= ""), "", ROUND(ROUND(E30, 2) * ROUND(D30, 3), 2))</f>
        <v/>
      </c>
    </row>
    <row r="32" customFormat="false" ht="12.75" hidden="false" customHeight="true" outlineLevel="0" collapsed="false">
      <c r="B32" s="86"/>
      <c r="C32" s="87"/>
      <c r="D32" s="88"/>
      <c r="E32" s="89"/>
      <c r="F32" s="90" t="str">
        <f aca="false">IF(AND(E32= "",D32= ""), "", ROUND(ROUND(E32, 2) * ROUND(D32, 3), 2))</f>
        <v/>
      </c>
    </row>
    <row r="34" customFormat="false" ht="12.75" hidden="false" customHeight="true" outlineLevel="0" collapsed="false">
      <c r="B34" s="86"/>
      <c r="C34" s="87"/>
      <c r="D34" s="88"/>
      <c r="E34" s="89"/>
      <c r="F34" s="90" t="str">
        <f aca="false">IF(AND(E34= "",D34= ""), "", ROUND(ROUND(E34, 2) * ROUND(D34, 3), 2))</f>
        <v/>
      </c>
    </row>
    <row r="36" customFormat="false" ht="12.75" hidden="false" customHeight="true" outlineLevel="0" collapsed="false">
      <c r="B36" s="86"/>
      <c r="C36" s="87"/>
      <c r="D36" s="88"/>
      <c r="E36" s="89"/>
      <c r="F36" s="90" t="str">
        <f aca="false">IF(AND(E36= "",D36= ""), "", ROUND(ROUND(E36, 2) * ROUND(D36, 3), 2))</f>
        <v/>
      </c>
    </row>
    <row r="38" customFormat="false" ht="12.75" hidden="false" customHeight="true" outlineLevel="0" collapsed="false">
      <c r="B38" s="86"/>
      <c r="C38" s="87"/>
      <c r="D38" s="88"/>
      <c r="E38" s="89"/>
      <c r="F38" s="90" t="str">
        <f aca="false">IF(AND(E38= "",D38= ""), "", ROUND(ROUND(E38, 2) * ROUND(D38, 3), 2))</f>
        <v/>
      </c>
    </row>
    <row r="40" customFormat="false" ht="12.75" hidden="false" customHeight="true" outlineLevel="0" collapsed="false">
      <c r="B40" s="86"/>
      <c r="C40" s="87"/>
      <c r="D40" s="88"/>
      <c r="E40" s="89"/>
      <c r="F40" s="90" t="str">
        <f aca="false">IF(AND(E40= "",D40= ""), "", ROUND(ROUND(E40, 2) * ROUND(D40, 3), 2))</f>
        <v/>
      </c>
    </row>
    <row r="42" customFormat="false" ht="12.75" hidden="false" customHeight="true" outlineLevel="0" collapsed="false">
      <c r="B42" s="86"/>
      <c r="C42" s="87"/>
      <c r="D42" s="88"/>
      <c r="E42" s="89"/>
      <c r="F42" s="90" t="str">
        <f aca="false">IF(AND(E42= "",D42= ""), "", ROUND(ROUND(E42, 2) * ROUND(D42, 3), 2))</f>
        <v/>
      </c>
    </row>
    <row r="44" customFormat="false" ht="12.75" hidden="false" customHeight="true" outlineLevel="0" collapsed="false">
      <c r="B44" s="86"/>
      <c r="C44" s="87"/>
      <c r="D44" s="88"/>
      <c r="E44" s="89"/>
      <c r="F44" s="90" t="str">
        <f aca="false">IF(AND(E44= "",D44= ""), "", ROUND(ROUND(E44, 2) * ROUND(D44, 3), 2))</f>
        <v/>
      </c>
    </row>
    <row r="46" customFormat="false" ht="12.75" hidden="false" customHeight="true" outlineLevel="0" collapsed="false">
      <c r="B46" s="86"/>
      <c r="C46" s="87"/>
      <c r="D46" s="88"/>
      <c r="E46" s="89"/>
      <c r="F46" s="90" t="str">
        <f aca="false">IF(AND(E46= "",D46= ""), "", ROUND(ROUND(E46, 2) * ROUND(D46, 3), 2))</f>
        <v/>
      </c>
    </row>
    <row r="48" customFormat="false" ht="12.75" hidden="false" customHeight="true" outlineLevel="0" collapsed="false">
      <c r="B48" s="86"/>
      <c r="C48" s="87"/>
      <c r="D48" s="88"/>
      <c r="E48" s="89"/>
      <c r="F48" s="90" t="str">
        <f aca="false">IF(AND(E48= "",D48= ""), "", ROUND(ROUND(E48, 2) * ROUND(D48, 3), 2))</f>
        <v/>
      </c>
    </row>
    <row r="50" customFormat="false" ht="12.75" hidden="false" customHeight="true" outlineLevel="0" collapsed="false">
      <c r="B50" s="86"/>
      <c r="C50" s="87"/>
      <c r="D50" s="88"/>
      <c r="E50" s="89"/>
      <c r="F50" s="90" t="str">
        <f aca="false">IF(AND(E50= "",D50= ""), "", ROUND(ROUND(E50, 2) * ROUND(D50, 3), 2))</f>
        <v/>
      </c>
    </row>
    <row r="52" customFormat="false" ht="12.75" hidden="false" customHeight="true" outlineLevel="0" collapsed="false">
      <c r="B52" s="86"/>
      <c r="C52" s="87"/>
      <c r="D52" s="88"/>
      <c r="E52" s="89"/>
      <c r="F52" s="90" t="str">
        <f aca="false">IF(AND(E52= "",D52= ""), "", ROUND(ROUND(E52, 2) * ROUND(D52, 3), 2))</f>
        <v/>
      </c>
    </row>
    <row r="54" customFormat="false" ht="12.75" hidden="false" customHeight="true" outlineLevel="0" collapsed="false">
      <c r="B54" s="86"/>
      <c r="C54" s="87"/>
      <c r="D54" s="88"/>
      <c r="E54" s="89"/>
      <c r="F54" s="90" t="str">
        <f aca="false">IF(AND(E54= "",D54= ""), "", ROUND(ROUND(E54, 2) * ROUND(D54, 3), 2))</f>
        <v/>
      </c>
    </row>
  </sheetData>
  <sheetProtection sheet="true" password="e95e" objects="true" selectLockedCells="true"/>
  <mergeCells count="1">
    <mergeCell ref="B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2025-04-27T15:41:59Z</dcterms:created>
  <dc:creator/>
  <dc:description/>
  <dc:language>fr-FR</dc:language>
  <cp:lastModifiedBy>Fabrice VIDAL</cp:lastModifiedBy>
  <dcterms:modified xsi:type="dcterms:W3CDTF">2026-02-05T09:45:13Z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